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1.xml" ContentType="application/vnd.ms-excel.controlproperties+xml"/>
  <Override PartName="/xl/drawings/drawing7.xml" ContentType="application/vnd.openxmlformats-officedocument.drawing+xml"/>
  <Override PartName="/xl/ctrlProps/ctrlProp2.xml" ContentType="application/vnd.ms-excel.controlproperti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ЭтаКнига" defaultThemeVersion="124226"/>
  <workbookProtection workbookAlgorithmName="MD2" workbookHashValue="Amu/wV47bJ9DXRKRj8Yr5g==" workbookSaltValue="5mOJizVz66DOHS3GVcndrg==" workbookSpinCount="100000" lockStructure="1"/>
  <bookViews>
    <workbookView xWindow="0" yWindow="0" windowWidth="20490" windowHeight="7620" tabRatio="817" firstSheet="1" activeTab="6"/>
  </bookViews>
  <sheets>
    <sheet name="Содержание" sheetId="1" r:id="rId1"/>
    <sheet name="1.1 Описание ГВ  Prestige" sheetId="52" r:id="rId2"/>
    <sheet name="1.2 Описание ГВ Trend" sheetId="53" r:id="rId3"/>
    <sheet name="1.3 Типы монтажа ГВ" sheetId="43" r:id="rId4"/>
    <sheet name="1.4 Встроенный монтаж ГВ" sheetId="4" r:id="rId5"/>
    <sheet name="1.5 Prestige" sheetId="42" r:id="rId6"/>
    <sheet name="1.6 Trend" sheetId="7" r:id="rId7"/>
    <sheet name="2.1 Описание Пром. ворот" sheetId="54" r:id="rId8"/>
    <sheet name="2.2 Описание Панорамных ворот" sheetId="55" r:id="rId9"/>
    <sheet name="2.3 Типы монтажа ПВ 1 вал" sheetId="10" r:id="rId10"/>
    <sheet name="2.4 Типы монтажа ПВ 2 вала" sheetId="12" r:id="rId11"/>
    <sheet name="2.5 ProPlus" sheetId="11" r:id="rId12"/>
    <sheet name="2.6 ProTrend" sheetId="14" r:id="rId13"/>
    <sheet name="2.7 AluPro (АЛП)" sheetId="16" r:id="rId14"/>
    <sheet name="2.8 AluPro (АЛПС)" sheetId="18" r:id="rId15"/>
    <sheet name="2.9 AluTherm (АЛП)" sheetId="19" r:id="rId16"/>
    <sheet name="2.10 AluTherm (АЛПС)" sheetId="20" r:id="rId17"/>
    <sheet name="2.11 AluTrend (АЛП)" sheetId="23" r:id="rId18"/>
    <sheet name="2.12 AluTrend (АЛПС)" sheetId="31" r:id="rId19"/>
    <sheet name="3.1 Описание дверей боковых" sheetId="56" r:id="rId20"/>
    <sheet name="3.2 Дверь боковая SDN-1" sheetId="36" r:id="rId21"/>
    <sheet name="3.3 Дверь боковая SDN-2" sheetId="38" r:id="rId22"/>
    <sheet name="3.4 Дверь боковая SD-Thermo" sheetId="39" r:id="rId23"/>
    <sheet name="data" sheetId="51" state="hidden" r:id="rId24"/>
    <sheet name="4 Доп.опции" sheetId="37" r:id="rId25"/>
  </sheets>
  <definedNames>
    <definedName name="_xlnm._FilterDatabase" localSheetId="24" hidden="1">'4 Доп.опции'!$Z$9:$AA$229</definedName>
    <definedName name="adfwes" localSheetId="1">#REF!</definedName>
    <definedName name="adfwes" localSheetId="2">#REF!</definedName>
    <definedName name="adfwes" localSheetId="8">#REF!</definedName>
    <definedName name="adfwes">#REF!</definedName>
    <definedName name="ALUPRO_GRID_ALP">'2.7 AluPro (АЛП)'!$B$76:$AO$109</definedName>
    <definedName name="ALUPRO_GRID_ALPS">'2.8 AluPro (АЛПС)'!$B$75:$AO$108</definedName>
    <definedName name="ALUTHERM_GRID_ALP">'2.9 AluTherm (АЛП)'!$B$75:$AO$108</definedName>
    <definedName name="ALUTHERM_GRID_ALPS">'2.10 AluTherm (АЛПС)'!$B$75:$AO$108</definedName>
    <definedName name="ALUTREND_GRID_ALP">'2.11 AluTrend (АЛП)'!$B$77:$AO$110</definedName>
    <definedName name="ALUTREND_GRID_ALPS">'2.12 AluTrend (АЛПС)'!$B$76:$AO$109</definedName>
    <definedName name="id_валюта">data!$B$7</definedName>
    <definedName name="id_валюты_прайса">data!$B$4</definedName>
    <definedName name="id_страны">data!$B$8</definedName>
    <definedName name="OPTIONAL">'4 Доп.опции'!$AA$10:$AA$229</definedName>
    <definedName name="PRESTIGE_GRID_FL_OAK">'1.5 Prestige'!$B$185:$Y$200</definedName>
    <definedName name="PRESTIGE_GRID_FL_RAL">'1.5 Prestige'!$B$166:$Y$181</definedName>
    <definedName name="PRESTIGE_GRID_SML_OAK">'1.5 Prestige'!$B$150:$AJ$162</definedName>
    <definedName name="PRESTIGE_GRID_SML_RAL">'1.5 Prestige'!$B$134:$AJ$146</definedName>
    <definedName name="PROPLUS_GRID_SML_RAL">'2.5 ProPlus'!$B$82:$AZ$123</definedName>
    <definedName name="PROTREND_GRID_SML_RAL">'2.6 ProTrend'!$B$73:$AR$106</definedName>
    <definedName name="SIDEDOOR_GRID_FL_OAK">'3.2 Дверь боковая SDN-1'!$J$109:$N$127</definedName>
    <definedName name="SIDEDOOR_GRID_FL_OAK_CN_IN">'3.2 Дверь боковая SDN-1'!$J$153:$N$171</definedName>
    <definedName name="SIDEDOOR_GRID_FL_OAK_CN_OUT">'3.2 Дверь боковая SDN-1'!$J$131:$N$149</definedName>
    <definedName name="SIDEDOOR_GRID_FL_RAL">'3.2 Дверь боковая SDN-1'!$C$109:$G$127</definedName>
    <definedName name="SIDEDOOR_GRID_FL_RAL_CN_IN">'3.2 Дверь боковая SDN-1'!$C$153:$G$171</definedName>
    <definedName name="SIDEDOOR_GRID_FL_RAL_CN_OUT">'3.2 Дверь боковая SDN-1'!$C$131:$G$149</definedName>
    <definedName name="SIDEDOOR_GRID_SML_OAK">'3.2 Дверь боковая SDN-1'!$J$102:$N$105</definedName>
    <definedName name="SIDEDOOR_GRID_SML_RAL">'3.2 Дверь боковая SDN-1'!$C$102:$G$105</definedName>
    <definedName name="SIDEDOOR_THERMO_GRID_FL_OAK">'3.4 Дверь боковая SD-Thermo'!$J$76:$N$89</definedName>
    <definedName name="SIDEDOOR_THERMO_GRID_FL_OAK_CN_OUT">'3.4 Дверь боковая SD-Thermo'!$J$93:$N$106</definedName>
    <definedName name="SIDEDOOR_THERMO_GRID_FL_RAL">'3.4 Дверь боковая SD-Thermo'!$C$76:$G$89</definedName>
    <definedName name="SIDEDOOR_THERMO_GRID_FL_RAL_CN_OUT">'3.4 Дверь боковая SD-Thermo'!$C$93:$G$106</definedName>
    <definedName name="SIDEDOOR_THERMO_GRID_SML_OAK">'3.4 Дверь боковая SD-Thermo'!$J$69:$N$72</definedName>
    <definedName name="SIDEDOOR_THERMO_GRID_SML_RAL">'3.4 Дверь боковая SD-Thermo'!$C$69:$G$72</definedName>
    <definedName name="SIDEDOOR2_GRID_FL_OAK">'3.3 Дверь боковая SDN-2'!$J$95:$N$108</definedName>
    <definedName name="SIDEDOOR2_GRID_FL_OAK_CN_IN">'3.3 Дверь боковая SDN-2'!$J$129:$N$142</definedName>
    <definedName name="SIDEDOOR2_GRID_FL_OAK_CN_OUT">'3.3 Дверь боковая SDN-2'!$J$112:$N$125</definedName>
    <definedName name="SIDEDOOR2_GRID_FL_RAL">'3.3 Дверь боковая SDN-2'!$C$95:$G$108</definedName>
    <definedName name="SIDEDOOR2_GRID_FL_RAL_CN_IN">'3.3 Дверь боковая SDN-2'!$C$129:$G$142</definedName>
    <definedName name="SIDEDOOR2_GRID_FL_RAL_CN_OUT">'3.3 Дверь боковая SDN-2'!$C$112:$G$125</definedName>
    <definedName name="SIDEDOOR2_GRID_SML_OAK">'3.3 Дверь боковая SDN-2'!$J$87:$N$90</definedName>
    <definedName name="SIDEDOOR2_GRID_SML_RAL">'3.3 Дверь боковая SDN-2'!$C$87:$G$90</definedName>
    <definedName name="TREND_GRID_FL_OAK">'1.6 Trend'!$B$187:$Y$202</definedName>
    <definedName name="TREND_GRID_FL_RAL">'1.6 Trend'!$B$168:$Y$183</definedName>
    <definedName name="TREND_GRID_SML_OAK">'1.6 Trend'!$B$152:$AJ$164</definedName>
    <definedName name="TREND_GRID_SML_RAL">'1.6 Trend'!$B$136:$AJ$148</definedName>
    <definedName name="Z_E02F492C_4FFC_468B_A5E7_16AA0DC67212_.wvu.PrintArea" localSheetId="24" hidden="1">'4 Доп.опции'!$A$1:$X$233</definedName>
    <definedName name="Валюта_значения">data!$G$10:$H$12</definedName>
    <definedName name="Дилерская_наценка_AluPro_ALP">data!$B$43</definedName>
    <definedName name="Дилерская_наценка_AluPro_ALPS">data!$B$44</definedName>
    <definedName name="Дилерская_наценка_AluTherm_ALP">data!$B$45</definedName>
    <definedName name="Дилерская_наценка_AluTherm_ALPS">data!$B$46</definedName>
    <definedName name="Дилерская_наценка_AluTrend_ALP">data!$B$47</definedName>
    <definedName name="Дилерская_наценка_AluTrend_ALPS">data!$B$48</definedName>
    <definedName name="Дилерская_наценка_DO">data!$B$52</definedName>
    <definedName name="Дилерская_наценка_Prestige">data!$B$39</definedName>
    <definedName name="Дилерская_наценка_ProPlus">data!$B$41</definedName>
    <definedName name="Дилерская_наценка_ProTrend">data!$B$42</definedName>
    <definedName name="Дилерская_наценка_SDN">data!$B$49</definedName>
    <definedName name="Дилерская_наценка_SDN2">data!$B$50</definedName>
    <definedName name="Дилерская_наценка_SDThermo">data!$B$51</definedName>
    <definedName name="Дилерская_наценка_Trend">data!$B$40</definedName>
    <definedName name="Коды_допопций">data!$D$3:$E$190</definedName>
    <definedName name="Курс_ГК_GATE">data!$B$9</definedName>
    <definedName name="Курс_прайса">data!$B$3</definedName>
    <definedName name="Направляющие_рейки" localSheetId="1">#REF!</definedName>
    <definedName name="Направляющие_рейки" localSheetId="2">#REF!</definedName>
    <definedName name="Направляющие_рейки" localSheetId="8">#REF!</definedName>
    <definedName name="Направляющие_рейки">#REF!</definedName>
    <definedName name="_xlnm.Print_Area" localSheetId="1">'1.1 Описание ГВ  Prestige'!$A$1:$T$97</definedName>
    <definedName name="_xlnm.Print_Area" localSheetId="3">'1.3 Типы монтажа ГВ'!$A$1:$Q$49</definedName>
    <definedName name="_xlnm.Print_Area" localSheetId="4">'1.4 Встроенный монтаж ГВ'!$A$1:$Q$55</definedName>
    <definedName name="_xlnm.Print_Area" localSheetId="5">'1.5 Prestige'!$A$1:$AJ$128</definedName>
    <definedName name="_xlnm.Print_Area" localSheetId="6">'1.6 Trend'!$A$1:$AJ$130</definedName>
    <definedName name="_xlnm.Print_Area" localSheetId="7">'2.1 Описание Пром. ворот'!$A$1:$T$75</definedName>
    <definedName name="_xlnm.Print_Area" localSheetId="16">'2.10 AluTherm (АЛПС)'!$A$1:$AZ$71</definedName>
    <definedName name="_xlnm.Print_Area" localSheetId="17">'2.11 AluTrend (АЛП)'!$A$1:$AZ$73</definedName>
    <definedName name="_xlnm.Print_Area" localSheetId="18">'2.12 AluTrend (АЛПС)'!$A$1:$AZ$72</definedName>
    <definedName name="_xlnm.Print_Area" localSheetId="8">'2.2 Описание Панорамных ворот'!$A$1:$U$69</definedName>
    <definedName name="_xlnm.Print_Area" localSheetId="9">'2.3 Типы монтажа ПВ 1 вал'!$A$1:$R$78</definedName>
    <definedName name="_xlnm.Print_Area" localSheetId="10">'2.4 Типы монтажа ПВ 2 вала'!$A$1:$R$48</definedName>
    <definedName name="_xlnm.Print_Area" localSheetId="11">'2.5 ProPlus'!$A$1:$AZ$78</definedName>
    <definedName name="_xlnm.Print_Area" localSheetId="12">'2.6 ProTrend'!$A$1:$AZ$69</definedName>
    <definedName name="_xlnm.Print_Area" localSheetId="13">'2.7 AluPro (АЛП)'!$A$1:$AZ$72</definedName>
    <definedName name="_xlnm.Print_Area" localSheetId="14">'2.8 AluPro (АЛПС)'!$A$1:$AZ$71</definedName>
    <definedName name="_xlnm.Print_Area" localSheetId="15">'2.9 AluTherm (АЛП)'!$A$1:$AZ$71</definedName>
    <definedName name="_xlnm.Print_Area" localSheetId="19">'3.1 Описание дверей боковых'!$A$1:$AB$95</definedName>
    <definedName name="_xlnm.Print_Area" localSheetId="20">'3.2 Дверь боковая SDN-1'!$A$1:$N$96</definedName>
    <definedName name="_xlnm.Print_Area" localSheetId="21">'3.3 Дверь боковая SDN-2'!$A$1:$N$81</definedName>
    <definedName name="_xlnm.Print_Area" localSheetId="22">'3.4 Дверь боковая SD-Thermo'!$A$1:$N$63</definedName>
    <definedName name="_xlnm.Print_Area" localSheetId="24">'4 Доп.опции'!$A$1:$X$241</definedName>
    <definedName name="_xlnm.Print_Area" localSheetId="0">Содержание!$A$1:$Q$35</definedName>
    <definedName name="Описание_цены">Содержание!$A$4</definedName>
    <definedName name="Подмена">data!$B$2</definedName>
    <definedName name="РАСЧЕТНЫЙ_КОЭФФИЦИЕНТ" localSheetId="5">'1.5 Prestige'!$F$130</definedName>
    <definedName name="РАСЧЕТНЫЙ_КОЭФФИЦИЕНТ" localSheetId="6">'1.6 Trend'!$F$132</definedName>
    <definedName name="РАСЧЕТНЫЙ_КОЭФФИЦИЕНТ" localSheetId="16">'2.10 AluTherm (АЛПС)'!$F$73</definedName>
    <definedName name="РАСЧЕТНЫЙ_КОЭФФИЦИЕНТ" localSheetId="17">'2.11 AluTrend (АЛП)'!$F$75</definedName>
    <definedName name="РАСЧЕТНЫЙ_КОЭФФИЦИЕНТ" localSheetId="18">'2.12 AluTrend (АЛПС)'!$F$74</definedName>
    <definedName name="РАСЧЕТНЫЙ_КОЭФФИЦИЕНТ" localSheetId="11">'2.5 ProPlus'!$F$80</definedName>
    <definedName name="РАСЧЕТНЫЙ_КОЭФФИЦИЕНТ" localSheetId="12">'2.6 ProTrend'!$F$71</definedName>
    <definedName name="РАСЧЕТНЫЙ_КОЭФФИЦИЕНТ" localSheetId="13">'2.7 AluPro (АЛП)'!$F$74</definedName>
    <definedName name="РАСЧЕТНЫЙ_КОЭФФИЦИЕНТ" localSheetId="14">'2.8 AluPro (АЛПС)'!$F$73</definedName>
    <definedName name="РАСЧЕТНЫЙ_КОЭФФИЦИЕНТ" localSheetId="15">'2.9 AluTherm (АЛП)'!$F$73</definedName>
    <definedName name="РАСЧЕТНЫЙ_КОЭФФИЦИЕНТ" localSheetId="20">'3.2 Дверь боковая SDN-1'!$D$98</definedName>
    <definedName name="РАСЧЕТНЫЙ_КОЭФФИЦИЕНТ" localSheetId="21">'3.3 Дверь боковая SDN-2'!$D$83</definedName>
    <definedName name="РАСЧЕТНЫЙ_КОЭФФИЦИЕНТ" localSheetId="22">'3.4 Дверь боковая SD-Thermo'!$D$65</definedName>
    <definedName name="РАСЧЕТНЫЙ_КОЭФФИЦИЕНТ" localSheetId="24">'4 Доп.опции'!$AA$8</definedName>
    <definedName name="Региональная_наценка_AluPro_ALP">data!$B$15</definedName>
    <definedName name="Региональная_наценка_AluPro_ALPS">data!$B$16</definedName>
    <definedName name="Региональная_наценка_AluTherm_ALP">data!$B$17</definedName>
    <definedName name="Региональная_наценка_AluTherm_ALPS">data!$B$18</definedName>
    <definedName name="Региональная_наценка_AluTrend_ALP">data!$B$19</definedName>
    <definedName name="Региональная_наценка_AluTrend_ALPS">data!$B$20</definedName>
    <definedName name="Региональная_наценка_DO">data!$B$24</definedName>
    <definedName name="Региональная_наценка_Prestige">data!$B$11</definedName>
    <definedName name="Региональная_наценка_ProPlus">data!$B$13</definedName>
    <definedName name="Региональная_наценка_ProTrend">data!$B$14</definedName>
    <definedName name="Региональная_наценка_SDN">data!$B$21</definedName>
    <definedName name="Региональная_наценка_SDN2">data!$B$22</definedName>
    <definedName name="Региональная_наценка_SDThermo">data!$B$23</definedName>
    <definedName name="Региональная_наценка_Trend">data!$B$12</definedName>
    <definedName name="Рейки" localSheetId="1">#REF!</definedName>
    <definedName name="Рейки" localSheetId="2">#REF!</definedName>
    <definedName name="Рейки" localSheetId="8">#REF!</definedName>
    <definedName name="Рейки">#REF!</definedName>
    <definedName name="Розничная_наценка_AluPro_ALP">data!$B$29</definedName>
    <definedName name="Розничная_наценка_AluPro_ALPS">data!$B$30</definedName>
    <definedName name="Розничная_наценка_AluTherm_ALP">data!$B$31</definedName>
    <definedName name="Розничная_наценка_AluTherm_ALPS">data!$B$32</definedName>
    <definedName name="Розничная_наценка_AluTrend_ALP">data!$B$33</definedName>
    <definedName name="Розничная_наценка_AluTrend_ALPS">data!$B$34</definedName>
    <definedName name="Розничная_наценка_DO">data!$B$38</definedName>
    <definedName name="Розничная_наценка_Prestige">data!$B$25</definedName>
    <definedName name="Розничная_наценка_ProPlus">data!$B$27</definedName>
    <definedName name="Розничная_наценка_ProTrend">data!$B$28</definedName>
    <definedName name="Розничная_наценка_SDN">data!$B$35</definedName>
    <definedName name="Розничная_наценка_SDN2">data!$B$36</definedName>
    <definedName name="Розничная_наценка_SDThermo">data!$B$37</definedName>
    <definedName name="Розничная_наценка_Trend">data!$B$26</definedName>
    <definedName name="Рынок_значения">data!$G$17:$H$20</definedName>
    <definedName name="Скидка_AluPro_ALP">data!$B$57</definedName>
    <definedName name="Скидка_AluPro_ALPS">data!$B$58</definedName>
    <definedName name="Скидка_AluTherm_ALP">data!$B$59</definedName>
    <definedName name="Скидка_AluTherm_ALPS">data!$B$60</definedName>
    <definedName name="Скидка_AluTrend_ALP">data!$B$61</definedName>
    <definedName name="Скидка_AluTrend_ALPS">data!$B$62</definedName>
    <definedName name="Скидка_DO">data!$B$66</definedName>
    <definedName name="Скидка_Prestige">data!$B$53</definedName>
    <definedName name="Скидка_ProPlus">data!$B$55</definedName>
    <definedName name="Скидка_ProTrend">data!$B$56</definedName>
    <definedName name="Скидка_SDN">data!$B$63</definedName>
    <definedName name="Скидка_SDN2">data!$B$64</definedName>
    <definedName name="Скидка_SDThermo">data!$B$65</definedName>
    <definedName name="Скидка_Trend">data!$B$54</definedName>
    <definedName name="Тип_прайслиста">data!$B$10</definedName>
    <definedName name="Тип_прайслиста_значения">data!$G$2:$H$6</definedName>
    <definedName name="ТОРСИОННЫЕ_ПРУЖИНЫ" localSheetId="5">'1.5 Prestige'!$H$6</definedName>
    <definedName name="ТОРСИОННЫЕ_ПРУЖИНЫ" localSheetId="6">'1.6 Trend'!$H$6</definedName>
    <definedName name="Торсионные_пружины_Prestige">'4 Доп.опции'!$X$58</definedName>
    <definedName name="Торсионные_пружины_Trend">'4 Доп.опции'!$X$59</definedName>
    <definedName name="ЦУ_AluPro_ALP">'2.7 AluPro (АЛП)'!$H$16</definedName>
    <definedName name="ЦУ_AluPro_ALPS">'2.8 AluPro (АЛПС)'!$H$16</definedName>
    <definedName name="ЦУ_AluTherm_ALP">'2.9 AluTherm (АЛП)'!$H$16</definedName>
    <definedName name="ЦУ_AluTherm_ALPS">'2.10 AluTherm (АЛПС)'!$H$16</definedName>
    <definedName name="ЦУ_AluTrend_ALP">'2.11 AluTrend (АЛП)'!$H$16</definedName>
    <definedName name="ЦУ_AluTrend_ALPS">'2.12 AluTrend (АЛПС)'!$H$16</definedName>
    <definedName name="ЦУ_DO">'4 Доп.опции'!$U$1</definedName>
    <definedName name="ЦУ_Prestige">'1.5 Prestige'!$H$5</definedName>
    <definedName name="ЦУ_ProPlus">'2.5 ProPlus'!$H$15</definedName>
    <definedName name="ЦУ_ProTrend">'2.6 ProTrend'!$H$15</definedName>
    <definedName name="ЦУ_SDN">'3.2 Дверь боковая SDN-1'!$F$11</definedName>
    <definedName name="ЦУ_SDN2">'3.3 Дверь боковая SDN-2'!$F$11</definedName>
    <definedName name="ЦУ_SDThermo">'3.4 Дверь боковая SD-Thermo'!$F$11</definedName>
    <definedName name="ЦУ_Trend">'1.6 Trend'!$H$5</definedName>
  </definedNames>
  <calcPr calcId="162913"/>
</workbook>
</file>

<file path=xl/calcChain.xml><?xml version="1.0" encoding="utf-8"?>
<calcChain xmlns="http://schemas.openxmlformats.org/spreadsheetml/2006/main">
  <c r="X218" i="37" l="1"/>
  <c r="X97" i="37" l="1"/>
  <c r="X190" i="37" l="1"/>
  <c r="X189" i="37" l="1"/>
  <c r="X71" i="37" l="1"/>
  <c r="X59" i="37" l="1"/>
  <c r="Y32" i="7" s="1"/>
  <c r="X39" i="37" l="1"/>
  <c r="B2" i="51" l="1"/>
  <c r="B3" i="51" s="1"/>
  <c r="B4" i="51" l="1"/>
  <c r="A5" i="37" l="1"/>
  <c r="A4" i="1"/>
  <c r="H6" i="51"/>
  <c r="H5" i="51"/>
  <c r="H4" i="51"/>
  <c r="H3" i="51"/>
  <c r="A1" i="1" l="1"/>
  <c r="V19" i="31"/>
  <c r="V17" i="14" l="1"/>
  <c r="V19" i="20"/>
  <c r="L9" i="38"/>
  <c r="AE13" i="7"/>
  <c r="V17" i="11"/>
  <c r="V19" i="19"/>
  <c r="L9" i="36"/>
  <c r="AE13" i="42"/>
  <c r="V19" i="16"/>
  <c r="V19" i="23"/>
  <c r="L9" i="39"/>
  <c r="V19" i="18"/>
  <c r="A3" i="37"/>
  <c r="A2" i="39"/>
  <c r="A2" i="38"/>
  <c r="A2" i="36"/>
  <c r="A2" i="31"/>
  <c r="A2" i="23"/>
  <c r="A2" i="20"/>
  <c r="A2" i="19"/>
  <c r="A2" i="18"/>
  <c r="A2" i="16"/>
  <c r="A2" i="14"/>
  <c r="A2" i="11"/>
  <c r="A11" i="7"/>
  <c r="A11" i="42"/>
  <c r="U1" i="37" l="1"/>
  <c r="AA8" i="37" s="1"/>
  <c r="X56" i="37" l="1"/>
  <c r="X55" i="37"/>
  <c r="X96" i="37"/>
  <c r="X118" i="37"/>
  <c r="X117" i="37"/>
  <c r="X116" i="37"/>
  <c r="X115" i="37"/>
  <c r="X147" i="37"/>
  <c r="X188" i="37"/>
  <c r="X150" i="37"/>
  <c r="X149" i="37"/>
  <c r="X148" i="37"/>
  <c r="X134" i="37"/>
  <c r="X133" i="37"/>
  <c r="X132" i="37"/>
  <c r="X131" i="37"/>
  <c r="X16" i="37"/>
  <c r="X26" i="37"/>
  <c r="X219" i="37"/>
  <c r="X33" i="37"/>
  <c r="X35" i="37"/>
  <c r="X36" i="37"/>
  <c r="X37" i="37"/>
  <c r="X34" i="37"/>
  <c r="X25" i="37"/>
  <c r="X42" i="37"/>
  <c r="X228" i="37"/>
  <c r="X215" i="37"/>
  <c r="X186" i="37"/>
  <c r="X145" i="37"/>
  <c r="X142" i="37"/>
  <c r="X124" i="37"/>
  <c r="X106" i="37"/>
  <c r="X90" i="37"/>
  <c r="X54" i="37"/>
  <c r="X17" i="37"/>
  <c r="X27" i="37"/>
  <c r="X160" i="37"/>
  <c r="X67" i="37"/>
  <c r="X89" i="37"/>
  <c r="X214" i="37"/>
  <c r="X187" i="37"/>
  <c r="X146" i="37"/>
  <c r="X128" i="37"/>
  <c r="X125" i="37"/>
  <c r="X107" i="37"/>
  <c r="X64" i="37"/>
  <c r="X50" i="37"/>
  <c r="X18" i="37"/>
  <c r="X28" i="37"/>
  <c r="X120" i="37"/>
  <c r="X110" i="37"/>
  <c r="X21" i="37"/>
  <c r="X53" i="37"/>
  <c r="X213" i="37"/>
  <c r="X158" i="37"/>
  <c r="X136" i="37"/>
  <c r="X129" i="37"/>
  <c r="X126" i="37"/>
  <c r="X108" i="37"/>
  <c r="X65" i="37"/>
  <c r="X48" i="37"/>
  <c r="X19" i="37"/>
  <c r="X29" i="37"/>
  <c r="X138" i="37"/>
  <c r="X12" i="37"/>
  <c r="X15" i="37"/>
  <c r="X212" i="37"/>
  <c r="X159" i="37"/>
  <c r="X137" i="37"/>
  <c r="X130" i="37"/>
  <c r="X112" i="37"/>
  <c r="X109" i="37"/>
  <c r="X66" i="37"/>
  <c r="X11" i="37"/>
  <c r="X20" i="37"/>
  <c r="X211" i="37"/>
  <c r="X113" i="37"/>
  <c r="X22" i="37"/>
  <c r="X24" i="37"/>
  <c r="X209" i="37"/>
  <c r="X161" i="37"/>
  <c r="X139" i="37"/>
  <c r="X121" i="37"/>
  <c r="X114" i="37"/>
  <c r="X101" i="37"/>
  <c r="X13" i="37"/>
  <c r="X105" i="37"/>
  <c r="X208" i="37"/>
  <c r="X162" i="37"/>
  <c r="X140" i="37"/>
  <c r="X122" i="37"/>
  <c r="X104" i="37"/>
  <c r="X102" i="37"/>
  <c r="X52" i="37"/>
  <c r="X14" i="37"/>
  <c r="X23" i="37"/>
  <c r="X185" i="37"/>
  <c r="X144" i="37"/>
  <c r="X141" i="37"/>
  <c r="X123" i="37"/>
  <c r="X111" i="37"/>
  <c r="X95" i="37"/>
  <c r="X94" i="37"/>
  <c r="X143" i="37"/>
  <c r="X127" i="37"/>
  <c r="X227" i="37"/>
  <c r="X41" i="37"/>
  <c r="X173" i="37"/>
  <c r="X30" i="37"/>
  <c r="X176" i="37"/>
  <c r="F11" i="39"/>
  <c r="D65" i="39" s="1"/>
  <c r="F11" i="38"/>
  <c r="D83" i="38" s="1"/>
  <c r="F11" i="36"/>
  <c r="D98" i="36" s="1"/>
  <c r="H16" i="31"/>
  <c r="F74" i="31" s="1"/>
  <c r="H16" i="23"/>
  <c r="F75" i="23" s="1"/>
  <c r="H16" i="20"/>
  <c r="F73" i="20" s="1"/>
  <c r="H16" i="19"/>
  <c r="F73" i="19" s="1"/>
  <c r="H16" i="18"/>
  <c r="F73" i="18" s="1"/>
  <c r="H16" i="16"/>
  <c r="F74" i="16" s="1"/>
  <c r="H15" i="14"/>
  <c r="F71" i="14" s="1"/>
  <c r="H15" i="11"/>
  <c r="F80" i="11" s="1"/>
  <c r="H5" i="7"/>
  <c r="H5" i="42"/>
  <c r="F130" i="42" l="1"/>
  <c r="C18" i="42" s="1"/>
  <c r="F132" i="7"/>
  <c r="L23" i="7" s="1"/>
  <c r="X58" i="37"/>
  <c r="Y94" i="7" l="1"/>
  <c r="Y74" i="7"/>
  <c r="Y50" i="7"/>
  <c r="B6" i="7"/>
  <c r="X60" i="37" l="1"/>
  <c r="X38" i="37"/>
  <c r="B94" i="7" l="1"/>
  <c r="B74" i="7"/>
  <c r="B50" i="7"/>
  <c r="B32" i="7"/>
  <c r="X70" i="37" l="1"/>
  <c r="X61" i="37" l="1"/>
  <c r="B94" i="42" l="1"/>
  <c r="B74" i="42"/>
  <c r="B50" i="42"/>
  <c r="B6" i="42"/>
  <c r="B32" i="42"/>
  <c r="X193" i="37" l="1"/>
  <c r="X206" i="37"/>
  <c r="X205" i="37"/>
  <c r="X204" i="37"/>
  <c r="X203" i="37"/>
  <c r="X192" i="37"/>
  <c r="X92" i="37"/>
  <c r="X91" i="37"/>
  <c r="X80" i="37"/>
  <c r="X79" i="37"/>
  <c r="X78" i="37"/>
  <c r="X77" i="37"/>
  <c r="X76" i="37"/>
  <c r="X75" i="37"/>
  <c r="X74" i="37"/>
  <c r="X73" i="37"/>
  <c r="X72" i="37"/>
  <c r="X69" i="37"/>
  <c r="X62" i="37"/>
  <c r="X153" i="37"/>
  <c r="F86" i="42"/>
  <c r="AF50" i="19"/>
  <c r="AF39" i="7"/>
  <c r="AL53" i="20"/>
  <c r="Z47" i="23"/>
  <c r="N59" i="38"/>
  <c r="L50" i="39"/>
  <c r="M46" i="14"/>
  <c r="AI38" i="31"/>
  <c r="AF26" i="31"/>
  <c r="Z35" i="31"/>
  <c r="AE21" i="11"/>
  <c r="H52" i="16"/>
  <c r="D61" i="36"/>
  <c r="M28" i="18"/>
  <c r="AO27" i="20" l="1"/>
  <c r="R28" i="19"/>
  <c r="AN22" i="19"/>
  <c r="V33" i="19"/>
  <c r="E52" i="19"/>
  <c r="AG26" i="19"/>
  <c r="P28" i="19"/>
  <c r="AP46" i="14"/>
  <c r="L51" i="23"/>
  <c r="L68" i="7"/>
  <c r="V26" i="19"/>
  <c r="N44" i="19"/>
  <c r="I42" i="16"/>
  <c r="Y27" i="18"/>
  <c r="B34" i="16"/>
  <c r="AN32" i="31"/>
  <c r="O33" i="14"/>
  <c r="G76" i="38"/>
  <c r="J36" i="23"/>
  <c r="AM22" i="19"/>
  <c r="AA26" i="19"/>
  <c r="N39" i="19"/>
  <c r="I27" i="19"/>
  <c r="U50" i="19"/>
  <c r="AI33" i="18"/>
  <c r="AO48" i="18"/>
  <c r="M29" i="16"/>
  <c r="AI36" i="31"/>
  <c r="AJ30" i="14"/>
  <c r="N34" i="38"/>
  <c r="W25" i="23"/>
  <c r="C26" i="7"/>
  <c r="I51" i="19"/>
  <c r="Y27" i="19"/>
  <c r="AE51" i="16"/>
  <c r="K20" i="7"/>
  <c r="W29" i="19"/>
  <c r="S46" i="19"/>
  <c r="Z37" i="19"/>
  <c r="AD38" i="19"/>
  <c r="AL39" i="19"/>
  <c r="N29" i="39"/>
  <c r="V39" i="42"/>
  <c r="I55" i="18"/>
  <c r="L53" i="16"/>
  <c r="D51" i="16"/>
  <c r="D36" i="16"/>
  <c r="J38" i="31"/>
  <c r="AM26" i="31"/>
  <c r="AM38" i="31"/>
  <c r="O44" i="14"/>
  <c r="AD26" i="14"/>
  <c r="M53" i="39"/>
  <c r="G20" i="39"/>
  <c r="K39" i="39"/>
  <c r="D53" i="39"/>
  <c r="E47" i="39"/>
  <c r="J34" i="38"/>
  <c r="N27" i="23"/>
  <c r="P51" i="23"/>
  <c r="E42" i="23"/>
  <c r="N39" i="20"/>
  <c r="P29" i="7"/>
  <c r="I30" i="7"/>
  <c r="P27" i="19"/>
  <c r="M39" i="19"/>
  <c r="G29" i="19"/>
  <c r="AN49" i="19"/>
  <c r="S55" i="19"/>
  <c r="H41" i="19"/>
  <c r="V23" i="19"/>
  <c r="AM25" i="19"/>
  <c r="L49" i="19"/>
  <c r="V31" i="19"/>
  <c r="H51" i="19"/>
  <c r="AL48" i="19"/>
  <c r="X45" i="19"/>
  <c r="W30" i="19"/>
  <c r="C55" i="19"/>
  <c r="O45" i="19"/>
  <c r="AC41" i="19"/>
  <c r="O43" i="19"/>
  <c r="R26" i="19"/>
  <c r="P90" i="42"/>
  <c r="I40" i="42"/>
  <c r="S20" i="42"/>
  <c r="S69" i="42"/>
  <c r="D78" i="42"/>
  <c r="B80" i="42"/>
  <c r="AB28" i="42"/>
  <c r="D22" i="42"/>
  <c r="M78" i="42"/>
  <c r="Y83" i="42"/>
  <c r="M65" i="42"/>
  <c r="X223" i="37"/>
  <c r="D60" i="39"/>
  <c r="L53" i="39"/>
  <c r="C39" i="42"/>
  <c r="H84" i="42"/>
  <c r="I29" i="42"/>
  <c r="K48" i="42"/>
  <c r="N82" i="42"/>
  <c r="X156" i="37"/>
  <c r="Q40" i="18"/>
  <c r="N29" i="18"/>
  <c r="T40" i="18"/>
  <c r="L33" i="16"/>
  <c r="V41" i="16"/>
  <c r="T25" i="16"/>
  <c r="H46" i="31"/>
  <c r="L32" i="31"/>
  <c r="AN36" i="31"/>
  <c r="AI39" i="14"/>
  <c r="AP48" i="14"/>
  <c r="G58" i="39"/>
  <c r="L57" i="39"/>
  <c r="F41" i="39"/>
  <c r="M60" i="39"/>
  <c r="M35" i="39"/>
  <c r="AM42" i="23"/>
  <c r="E25" i="23"/>
  <c r="Z19" i="7"/>
  <c r="Q57" i="7"/>
  <c r="E48" i="19"/>
  <c r="G44" i="19"/>
  <c r="L27" i="19"/>
  <c r="AF41" i="19"/>
  <c r="R53" i="19"/>
  <c r="AH31" i="19"/>
  <c r="S39" i="19"/>
  <c r="AE39" i="19"/>
  <c r="P39" i="19"/>
  <c r="AJ41" i="19"/>
  <c r="M36" i="19"/>
  <c r="N55" i="19"/>
  <c r="G25" i="19"/>
  <c r="AA22" i="19"/>
  <c r="AN50" i="19"/>
  <c r="X31" i="19"/>
  <c r="K42" i="19"/>
  <c r="Y31" i="19"/>
  <c r="T53" i="19"/>
  <c r="AE50" i="19"/>
  <c r="K18" i="42"/>
  <c r="O29" i="42"/>
  <c r="AD47" i="42"/>
  <c r="K72" i="42"/>
  <c r="H30" i="42"/>
  <c r="L92" i="42"/>
  <c r="Y29" i="42"/>
  <c r="AC46" i="42"/>
  <c r="K37" i="42"/>
  <c r="X39" i="42"/>
  <c r="K29" i="42"/>
  <c r="X165" i="37"/>
  <c r="M51" i="39"/>
  <c r="L19" i="39"/>
  <c r="G80" i="42"/>
  <c r="AJ42" i="42"/>
  <c r="G63" i="42"/>
  <c r="W92" i="42"/>
  <c r="AO38" i="18"/>
  <c r="L55" i="18"/>
  <c r="E30" i="16"/>
  <c r="H25" i="16"/>
  <c r="V32" i="16"/>
  <c r="P39" i="16"/>
  <c r="AO37" i="31"/>
  <c r="AI26" i="31"/>
  <c r="U50" i="31"/>
  <c r="B43" i="31"/>
  <c r="U52" i="14"/>
  <c r="M44" i="14"/>
  <c r="J25" i="14"/>
  <c r="E54" i="39"/>
  <c r="E57" i="39"/>
  <c r="N21" i="39"/>
  <c r="M48" i="39"/>
  <c r="J38" i="39"/>
  <c r="F75" i="38"/>
  <c r="E47" i="23"/>
  <c r="AI27" i="23"/>
  <c r="Q51" i="23"/>
  <c r="AC40" i="20"/>
  <c r="O20" i="7"/>
  <c r="F62" i="7"/>
  <c r="Z36" i="7"/>
  <c r="O38" i="19"/>
  <c r="Y50" i="19"/>
  <c r="AI32" i="19"/>
  <c r="AI49" i="19"/>
  <c r="AC25" i="19"/>
  <c r="AD45" i="19"/>
  <c r="AD47" i="19"/>
  <c r="AH41" i="19"/>
  <c r="U38" i="19"/>
  <c r="AH24" i="19"/>
  <c r="R24" i="19"/>
  <c r="AA31" i="19"/>
  <c r="AE34" i="19"/>
  <c r="M33" i="19"/>
  <c r="E46" i="19"/>
  <c r="AD35" i="19"/>
  <c r="C49" i="19"/>
  <c r="AA48" i="19"/>
  <c r="G37" i="19"/>
  <c r="K40" i="42"/>
  <c r="AG22" i="42"/>
  <c r="N68" i="42"/>
  <c r="R90" i="42"/>
  <c r="L42" i="42"/>
  <c r="W71" i="42"/>
  <c r="W83" i="42"/>
  <c r="AE28" i="42"/>
  <c r="N44" i="42"/>
  <c r="E88" i="42"/>
  <c r="B60" i="42"/>
  <c r="C18" i="36"/>
  <c r="K35" i="36"/>
  <c r="C37" i="36"/>
  <c r="S30" i="18"/>
  <c r="AK29" i="18"/>
  <c r="AI29" i="18"/>
  <c r="S25" i="18"/>
  <c r="I39" i="18"/>
  <c r="I43" i="18"/>
  <c r="Z49" i="18"/>
  <c r="X33" i="18"/>
  <c r="AG42" i="18"/>
  <c r="M40" i="36"/>
  <c r="K65" i="36"/>
  <c r="E63" i="36"/>
  <c r="G82" i="36"/>
  <c r="M58" i="36"/>
  <c r="N21" i="36"/>
  <c r="M20" i="36"/>
  <c r="K66" i="36"/>
  <c r="N90" i="36"/>
  <c r="K52" i="36"/>
  <c r="AB25" i="16"/>
  <c r="K26" i="16"/>
  <c r="AH36" i="16"/>
  <c r="Q45" i="16"/>
  <c r="U22" i="16"/>
  <c r="X34" i="16"/>
  <c r="AC50" i="16"/>
  <c r="Z42" i="16"/>
  <c r="Z33" i="16"/>
  <c r="F53" i="16"/>
  <c r="S33" i="16"/>
  <c r="S44" i="16"/>
  <c r="G35" i="16"/>
  <c r="W23" i="31"/>
  <c r="AH26" i="31"/>
  <c r="AN41" i="31"/>
  <c r="O29" i="31"/>
  <c r="L45" i="31"/>
  <c r="AK43" i="31"/>
  <c r="AD27" i="7"/>
  <c r="S36" i="7"/>
  <c r="S62" i="7"/>
  <c r="P66" i="7"/>
  <c r="M69" i="7"/>
  <c r="E30" i="7"/>
  <c r="AI48" i="7"/>
  <c r="R78" i="7"/>
  <c r="O81" i="7"/>
  <c r="L37" i="36"/>
  <c r="L53" i="36"/>
  <c r="L30" i="36"/>
  <c r="AJ34" i="18"/>
  <c r="U39" i="18"/>
  <c r="O31" i="18"/>
  <c r="G32" i="18"/>
  <c r="G53" i="18"/>
  <c r="T49" i="18"/>
  <c r="F44" i="18"/>
  <c r="AK36" i="18"/>
  <c r="AD48" i="18"/>
  <c r="C40" i="36"/>
  <c r="G34" i="36"/>
  <c r="G80" i="36"/>
  <c r="K19" i="36"/>
  <c r="F81" i="36"/>
  <c r="F56" i="36"/>
  <c r="C88" i="36"/>
  <c r="N83" i="36"/>
  <c r="L80" i="36"/>
  <c r="L75" i="36"/>
  <c r="AG23" i="16"/>
  <c r="G39" i="16"/>
  <c r="M38" i="16"/>
  <c r="M46" i="16"/>
  <c r="AC26" i="16"/>
  <c r="P26" i="16"/>
  <c r="AG43" i="16"/>
  <c r="D44" i="16"/>
  <c r="K24" i="16"/>
  <c r="B54" i="16"/>
  <c r="O45" i="16"/>
  <c r="AL30" i="16"/>
  <c r="J43" i="16"/>
  <c r="G40" i="31"/>
  <c r="H37" i="31"/>
  <c r="T35" i="31"/>
  <c r="O34" i="31"/>
  <c r="AO49" i="31"/>
  <c r="AL39" i="31"/>
  <c r="L50" i="31"/>
  <c r="X48" i="31"/>
  <c r="J36" i="31"/>
  <c r="N31" i="31"/>
  <c r="AF28" i="31"/>
  <c r="AD51" i="31"/>
  <c r="R50" i="31"/>
  <c r="R37" i="31"/>
  <c r="P46" i="31"/>
  <c r="AL23" i="31"/>
  <c r="AB54" i="31"/>
  <c r="R34" i="31"/>
  <c r="AF51" i="31"/>
  <c r="B42" i="31"/>
  <c r="AO43" i="31"/>
  <c r="AB27" i="31"/>
  <c r="AL25" i="31"/>
  <c r="Y33" i="31"/>
  <c r="AI32" i="31"/>
  <c r="D39" i="31"/>
  <c r="N30" i="31"/>
  <c r="Y23" i="31"/>
  <c r="Z34" i="31"/>
  <c r="AF39" i="31"/>
  <c r="E45" i="31"/>
  <c r="AI46" i="31"/>
  <c r="Z40" i="31"/>
  <c r="U46" i="31"/>
  <c r="AG49" i="31"/>
  <c r="X46" i="31"/>
  <c r="F36" i="31"/>
  <c r="AC45" i="31"/>
  <c r="AF38" i="31"/>
  <c r="N32" i="31"/>
  <c r="J31" i="31"/>
  <c r="T27" i="31"/>
  <c r="Z25" i="31"/>
  <c r="AD35" i="31"/>
  <c r="O54" i="31"/>
  <c r="M26" i="31"/>
  <c r="W38" i="31"/>
  <c r="AC34" i="31"/>
  <c r="L22" i="31"/>
  <c r="AH30" i="31"/>
  <c r="E24" i="31"/>
  <c r="I53" i="31"/>
  <c r="V42" i="31"/>
  <c r="Z28" i="31"/>
  <c r="AG28" i="7"/>
  <c r="M45" i="7"/>
  <c r="AH18" i="7"/>
  <c r="D26" i="7"/>
  <c r="X20" i="7"/>
  <c r="E38" i="7"/>
  <c r="J40" i="7"/>
  <c r="Y62" i="7"/>
  <c r="L39" i="36"/>
  <c r="K58" i="36"/>
  <c r="L41" i="36"/>
  <c r="AA52" i="18"/>
  <c r="AD25" i="18"/>
  <c r="M47" i="18"/>
  <c r="AL37" i="18"/>
  <c r="W31" i="18"/>
  <c r="E43" i="18"/>
  <c r="I32" i="18"/>
  <c r="D54" i="18"/>
  <c r="K62" i="36"/>
  <c r="J40" i="36"/>
  <c r="G93" i="36"/>
  <c r="N31" i="36"/>
  <c r="E58" i="36"/>
  <c r="M44" i="36"/>
  <c r="M42" i="36"/>
  <c r="N93" i="36"/>
  <c r="M46" i="36"/>
  <c r="K30" i="36"/>
  <c r="I34" i="16"/>
  <c r="G25" i="16"/>
  <c r="Q42" i="16"/>
  <c r="AG28" i="16"/>
  <c r="Y48" i="16"/>
  <c r="W39" i="16"/>
  <c r="Y34" i="16"/>
  <c r="N25" i="16"/>
  <c r="AK27" i="16"/>
  <c r="N39" i="16"/>
  <c r="J22" i="16"/>
  <c r="Z38" i="16"/>
  <c r="S41" i="16"/>
  <c r="P67" i="7"/>
  <c r="O88" i="7"/>
  <c r="I68" i="7"/>
  <c r="N88" i="7"/>
  <c r="H37" i="7"/>
  <c r="K82" i="7"/>
  <c r="AE29" i="7"/>
  <c r="J41" i="7"/>
  <c r="U27" i="7"/>
  <c r="W71" i="7"/>
  <c r="I67" i="7"/>
  <c r="U67" i="7"/>
  <c r="O69" i="7"/>
  <c r="U46" i="7"/>
  <c r="D47" i="7"/>
  <c r="Y63" i="7"/>
  <c r="P25" i="7"/>
  <c r="Y26" i="7"/>
  <c r="AF21" i="7"/>
  <c r="Y71" i="7"/>
  <c r="I36" i="7"/>
  <c r="L24" i="7"/>
  <c r="M24" i="7"/>
  <c r="AF19" i="7"/>
  <c r="Q61" i="7"/>
  <c r="L64" i="7"/>
  <c r="G82" i="7"/>
  <c r="Z30" i="7"/>
  <c r="O21" i="7"/>
  <c r="AC21" i="7"/>
  <c r="G48" i="7"/>
  <c r="M81" i="7"/>
  <c r="AI22" i="7"/>
  <c r="B77" i="7"/>
  <c r="N69" i="7"/>
  <c r="V88" i="7"/>
  <c r="D87" i="7"/>
  <c r="V87" i="7"/>
  <c r="D69" i="7"/>
  <c r="L59" i="7"/>
  <c r="F60" i="7"/>
  <c r="G84" i="7"/>
  <c r="U64" i="7"/>
  <c r="AB38" i="7"/>
  <c r="G42" i="7"/>
  <c r="H27" i="7"/>
  <c r="AG22" i="7"/>
  <c r="Q40" i="7"/>
  <c r="I91" i="7"/>
  <c r="S39" i="7"/>
  <c r="AI30" i="7"/>
  <c r="I25" i="7"/>
  <c r="Z23" i="7"/>
  <c r="D24" i="7"/>
  <c r="M78" i="7"/>
  <c r="P18" i="7"/>
  <c r="AJ28" i="7"/>
  <c r="C19" i="7"/>
  <c r="X68" i="7"/>
  <c r="N90" i="7"/>
  <c r="G87" i="7"/>
  <c r="B79" i="7"/>
  <c r="L44" i="7"/>
  <c r="F48" i="7"/>
  <c r="E66" i="7"/>
  <c r="E86" i="7"/>
  <c r="X37" i="7"/>
  <c r="K39" i="7"/>
  <c r="D46" i="7"/>
  <c r="C23" i="7"/>
  <c r="Q38" i="7"/>
  <c r="W59" i="7"/>
  <c r="AB19" i="7"/>
  <c r="F25" i="7"/>
  <c r="G61" i="7"/>
  <c r="R47" i="7"/>
  <c r="I18" i="7"/>
  <c r="H61" i="7"/>
  <c r="AC43" i="7"/>
  <c r="AD18" i="7"/>
  <c r="R20" i="7"/>
  <c r="V29" i="7"/>
  <c r="E88" i="7"/>
  <c r="AD38" i="7"/>
  <c r="H25" i="7"/>
  <c r="E41" i="7"/>
  <c r="AI28" i="7"/>
  <c r="K24" i="7"/>
  <c r="AC37" i="7"/>
  <c r="N24" i="7"/>
  <c r="Y43" i="7"/>
  <c r="R38" i="7"/>
  <c r="AE22" i="7"/>
  <c r="Y38" i="7"/>
  <c r="Q89" i="7"/>
  <c r="Q44" i="7"/>
  <c r="U68" i="7"/>
  <c r="J77" i="7"/>
  <c r="V91" i="7"/>
  <c r="M65" i="7"/>
  <c r="O42" i="7"/>
  <c r="AD42" i="7"/>
  <c r="E18" i="7"/>
  <c r="N29" i="7"/>
  <c r="AG27" i="7"/>
  <c r="AJ43" i="7"/>
  <c r="AI26" i="7"/>
  <c r="R23" i="7"/>
  <c r="AA39" i="7"/>
  <c r="I26" i="7"/>
  <c r="F20" i="7"/>
  <c r="L22" i="7"/>
  <c r="M36" i="7"/>
  <c r="AC20" i="7"/>
  <c r="V38" i="7"/>
  <c r="P45" i="7"/>
  <c r="AG25" i="7"/>
  <c r="AC39" i="7"/>
  <c r="Y28" i="7"/>
  <c r="B65" i="7"/>
  <c r="AE42" i="7"/>
  <c r="Y27" i="7"/>
  <c r="E21" i="7"/>
  <c r="AD24" i="7"/>
  <c r="F28" i="7"/>
  <c r="V19" i="7"/>
  <c r="U25" i="7"/>
  <c r="F18" i="7"/>
  <c r="AI19" i="7"/>
  <c r="C28" i="7"/>
  <c r="B25" i="7"/>
  <c r="Z18" i="7"/>
  <c r="K90" i="7"/>
  <c r="D86" i="7"/>
  <c r="P87" i="7"/>
  <c r="C83" i="7"/>
  <c r="AE48" i="7"/>
  <c r="R79" i="7"/>
  <c r="B43" i="7"/>
  <c r="AC18" i="7"/>
  <c r="C65" i="7"/>
  <c r="N26" i="7"/>
  <c r="AJ21" i="7"/>
  <c r="K47" i="7"/>
  <c r="P26" i="7"/>
  <c r="V20" i="7"/>
  <c r="N44" i="7"/>
  <c r="AB36" i="7"/>
  <c r="U19" i="7"/>
  <c r="E26" i="7"/>
  <c r="Y82" i="7"/>
  <c r="AE30" i="7"/>
  <c r="AA26" i="7"/>
  <c r="M20" i="7"/>
  <c r="Z29" i="7"/>
  <c r="X22" i="7"/>
  <c r="W39" i="7"/>
  <c r="W36" i="7"/>
  <c r="AD21" i="7"/>
  <c r="N18" i="7"/>
  <c r="I21" i="7"/>
  <c r="H22" i="7"/>
  <c r="O44" i="7"/>
  <c r="M88" i="7"/>
  <c r="AG42" i="7"/>
  <c r="AG29" i="7"/>
  <c r="F22" i="7"/>
  <c r="Q37" i="7"/>
  <c r="K29" i="7"/>
  <c r="F47" i="7"/>
  <c r="U28" i="7"/>
  <c r="I22" i="7"/>
  <c r="V22" i="7"/>
  <c r="AG26" i="7"/>
  <c r="I45" i="7"/>
  <c r="R27" i="7"/>
  <c r="M82" i="7"/>
  <c r="F66" i="7"/>
  <c r="AD49" i="14"/>
  <c r="AC43" i="14"/>
  <c r="L22" i="14"/>
  <c r="AF37" i="14"/>
  <c r="P22" i="14"/>
  <c r="F56" i="39"/>
  <c r="J20" i="39"/>
  <c r="K57" i="39"/>
  <c r="N48" i="39"/>
  <c r="G30" i="39"/>
  <c r="G38" i="39"/>
  <c r="N41" i="39"/>
  <c r="L33" i="39"/>
  <c r="N19" i="39"/>
  <c r="C52" i="39"/>
  <c r="E67" i="38"/>
  <c r="M74" i="38"/>
  <c r="K52" i="38"/>
  <c r="C48" i="38"/>
  <c r="AD27" i="23"/>
  <c r="AH29" i="23"/>
  <c r="H45" i="23"/>
  <c r="AO47" i="23"/>
  <c r="V46" i="23"/>
  <c r="AH47" i="23"/>
  <c r="G41" i="23"/>
  <c r="K32" i="23"/>
  <c r="W28" i="23"/>
  <c r="AC32" i="23"/>
  <c r="Z43" i="20"/>
  <c r="S46" i="14"/>
  <c r="K33" i="14"/>
  <c r="L41" i="14"/>
  <c r="J18" i="39"/>
  <c r="E30" i="39"/>
  <c r="J34" i="39"/>
  <c r="G47" i="39"/>
  <c r="F35" i="39"/>
  <c r="N60" i="39"/>
  <c r="M31" i="39"/>
  <c r="F48" i="39"/>
  <c r="K30" i="39"/>
  <c r="N35" i="39"/>
  <c r="L18" i="38"/>
  <c r="J32" i="38"/>
  <c r="D19" i="38"/>
  <c r="U47" i="23"/>
  <c r="S24" i="23"/>
  <c r="M44" i="23"/>
  <c r="S29" i="23"/>
  <c r="T29" i="23"/>
  <c r="F34" i="23"/>
  <c r="AJ50" i="23"/>
  <c r="AF41" i="23"/>
  <c r="X25" i="23"/>
  <c r="AB26" i="23"/>
  <c r="I23" i="23"/>
  <c r="AL22" i="20"/>
  <c r="F52" i="38"/>
  <c r="M71" i="38"/>
  <c r="L53" i="38"/>
  <c r="O26" i="23"/>
  <c r="AA44" i="23"/>
  <c r="AB44" i="23"/>
  <c r="AB49" i="23"/>
  <c r="N36" i="23"/>
  <c r="U43" i="23"/>
  <c r="I39" i="23"/>
  <c r="D31" i="23"/>
  <c r="AE33" i="23"/>
  <c r="AD32" i="23"/>
  <c r="H29" i="19"/>
  <c r="H36" i="19"/>
  <c r="P50" i="19"/>
  <c r="Q53" i="19"/>
  <c r="AN39" i="19"/>
  <c r="U24" i="19"/>
  <c r="C42" i="19"/>
  <c r="J40" i="19"/>
  <c r="N35" i="19"/>
  <c r="N45" i="19"/>
  <c r="E30" i="19"/>
  <c r="P30" i="19"/>
  <c r="J34" i="19"/>
  <c r="Q26" i="19"/>
  <c r="Z50" i="19"/>
  <c r="AD36" i="19"/>
  <c r="P22" i="19"/>
  <c r="E50" i="19"/>
  <c r="AG30" i="19"/>
  <c r="AD42" i="19"/>
  <c r="AI35" i="19"/>
  <c r="W41" i="19"/>
  <c r="I31" i="19"/>
  <c r="F49" i="19"/>
  <c r="AJ42" i="19"/>
  <c r="W24" i="19"/>
  <c r="O53" i="19"/>
  <c r="AM42" i="19"/>
  <c r="R45" i="19"/>
  <c r="Z24" i="19"/>
  <c r="K38" i="19"/>
  <c r="M43" i="19"/>
  <c r="AB46" i="19"/>
  <c r="AF38" i="19"/>
  <c r="O23" i="19"/>
  <c r="O26" i="19"/>
  <c r="AK31" i="19"/>
  <c r="T22" i="19"/>
  <c r="AA46" i="19"/>
  <c r="AI22" i="42"/>
  <c r="X224" i="37"/>
  <c r="X85" i="37"/>
  <c r="AB36" i="19"/>
  <c r="K22" i="19"/>
  <c r="AG46" i="19"/>
  <c r="AH32" i="19"/>
  <c r="F44" i="19"/>
  <c r="N37" i="19"/>
  <c r="F31" i="19"/>
  <c r="AO40" i="19"/>
  <c r="E55" i="19"/>
  <c r="AJ43" i="19"/>
  <c r="AH46" i="19"/>
  <c r="AN53" i="19"/>
  <c r="N42" i="19"/>
  <c r="H53" i="19"/>
  <c r="AE41" i="19"/>
  <c r="J41" i="19"/>
  <c r="AO36" i="19"/>
  <c r="D24" i="19"/>
  <c r="S40" i="19"/>
  <c r="AO42" i="19"/>
  <c r="AE29" i="19"/>
  <c r="V25" i="19"/>
  <c r="N52" i="19"/>
  <c r="T35" i="19"/>
  <c r="AN44" i="19"/>
  <c r="AO47" i="19"/>
  <c r="AJ28" i="19"/>
  <c r="Y45" i="19"/>
  <c r="D45" i="19"/>
  <c r="AD33" i="19"/>
  <c r="AF24" i="19"/>
  <c r="AF27" i="19"/>
  <c r="M34" i="19"/>
  <c r="D43" i="19"/>
  <c r="AF42" i="19"/>
  <c r="O50" i="19"/>
  <c r="C22" i="19"/>
  <c r="X30" i="19"/>
  <c r="AI28" i="19"/>
  <c r="H82" i="42"/>
  <c r="F47" i="42"/>
  <c r="N64" i="42"/>
  <c r="X72" i="42"/>
  <c r="AA39" i="42"/>
  <c r="W26" i="42"/>
  <c r="L70" i="42"/>
  <c r="D57" i="42"/>
  <c r="V63" i="42"/>
  <c r="U60" i="42"/>
  <c r="H65" i="42"/>
  <c r="I20" i="42"/>
  <c r="B26" i="42"/>
  <c r="E60" i="42"/>
  <c r="X175" i="37"/>
  <c r="X34" i="11"/>
  <c r="AX48" i="11"/>
  <c r="W39" i="11"/>
  <c r="AV31" i="11"/>
  <c r="Y36" i="11"/>
  <c r="L55" i="11"/>
  <c r="AV24" i="11"/>
  <c r="AI33" i="11"/>
  <c r="N25" i="11"/>
  <c r="AP59" i="11"/>
  <c r="O25" i="11"/>
  <c r="AO28" i="11"/>
  <c r="O43" i="11"/>
  <c r="H55" i="11"/>
  <c r="H21" i="11"/>
  <c r="J35" i="11"/>
  <c r="U24" i="11"/>
  <c r="AZ37" i="11"/>
  <c r="X54" i="11"/>
  <c r="W27" i="11"/>
  <c r="AC48" i="11"/>
  <c r="AO38" i="11"/>
  <c r="M43" i="11"/>
  <c r="K58" i="11"/>
  <c r="AR31" i="11"/>
  <c r="R37" i="11"/>
  <c r="AJ58" i="11"/>
  <c r="N55" i="11"/>
  <c r="M49" i="11"/>
  <c r="W62" i="11"/>
  <c r="M28" i="11"/>
  <c r="X39" i="11"/>
  <c r="Z35" i="11"/>
  <c r="AK31" i="11"/>
  <c r="E52" i="11"/>
  <c r="B27" i="11"/>
  <c r="T36" i="11"/>
  <c r="B60" i="11"/>
  <c r="K57" i="11"/>
  <c r="AP57" i="11"/>
  <c r="S32" i="11"/>
  <c r="J50" i="11"/>
  <c r="AZ36" i="11"/>
  <c r="AQ35" i="11"/>
  <c r="T50" i="11"/>
  <c r="AD27" i="11"/>
  <c r="Z40" i="11"/>
  <c r="K59" i="11"/>
  <c r="AR59" i="11"/>
  <c r="T62" i="11"/>
  <c r="M56" i="11"/>
  <c r="W46" i="11"/>
  <c r="AU38" i="11"/>
  <c r="R22" i="11"/>
  <c r="AN56" i="11"/>
  <c r="AA49" i="11"/>
  <c r="D44" i="11"/>
  <c r="AN30" i="11"/>
  <c r="J31" i="11"/>
  <c r="AY24" i="11"/>
  <c r="H53" i="11"/>
  <c r="U49" i="11"/>
  <c r="AN42" i="11"/>
  <c r="F40" i="11"/>
  <c r="R31" i="11"/>
  <c r="AZ61" i="11"/>
  <c r="O59" i="11"/>
  <c r="AH59" i="11"/>
  <c r="Z53" i="11"/>
  <c r="AZ46" i="11"/>
  <c r="X33" i="11"/>
  <c r="AS28" i="11"/>
  <c r="AR55" i="11"/>
  <c r="K48" i="11"/>
  <c r="AB41" i="11"/>
  <c r="R33" i="11"/>
  <c r="AY25" i="11"/>
  <c r="AK25" i="11"/>
  <c r="AQ60" i="11"/>
  <c r="B52" i="11"/>
  <c r="E37" i="11"/>
  <c r="W42" i="11"/>
  <c r="AL30" i="11"/>
  <c r="M59" i="11"/>
  <c r="N48" i="11"/>
  <c r="I53" i="11"/>
  <c r="T51" i="11"/>
  <c r="AN39" i="11"/>
  <c r="K27" i="11"/>
  <c r="W22" i="11"/>
  <c r="J52" i="11"/>
  <c r="AH46" i="11"/>
  <c r="L40" i="11"/>
  <c r="AX28" i="11"/>
  <c r="F24" i="11"/>
  <c r="AV23" i="11"/>
  <c r="AY57" i="11"/>
  <c r="AL37" i="11"/>
  <c r="D33" i="11"/>
  <c r="M48" i="11"/>
  <c r="AY41" i="11"/>
  <c r="AQ34" i="11"/>
  <c r="N26" i="11"/>
  <c r="AQ21" i="11"/>
  <c r="B53" i="11"/>
  <c r="AA45" i="11"/>
  <c r="AA36" i="11"/>
  <c r="F38" i="11"/>
  <c r="N36" i="11"/>
  <c r="F47" i="11"/>
  <c r="C33" i="11"/>
  <c r="AG60" i="11"/>
  <c r="AM62" i="11"/>
  <c r="Z56" i="11"/>
  <c r="AD58" i="11"/>
  <c r="AO47" i="11"/>
  <c r="AR58" i="11"/>
  <c r="AW58" i="11"/>
  <c r="Q57" i="11"/>
  <c r="AT53" i="11"/>
  <c r="AL50" i="11"/>
  <c r="U45" i="11"/>
  <c r="C42" i="11"/>
  <c r="P39" i="11"/>
  <c r="O44" i="11"/>
  <c r="F31" i="11"/>
  <c r="AW28" i="11"/>
  <c r="AS21" i="11"/>
  <c r="F30" i="11"/>
  <c r="AD32" i="11"/>
  <c r="AB56" i="11"/>
  <c r="AZ45" i="11"/>
  <c r="AT50" i="11"/>
  <c r="P48" i="11"/>
  <c r="AS37" i="11"/>
  <c r="AM34" i="11"/>
  <c r="Y34" i="11"/>
  <c r="J42" i="11"/>
  <c r="AL23" i="11"/>
  <c r="AP27" i="11"/>
  <c r="AV52" i="11"/>
  <c r="AT49" i="11"/>
  <c r="AF47" i="11"/>
  <c r="O46" i="11"/>
  <c r="AA41" i="11"/>
  <c r="J30" i="11"/>
  <c r="H32" i="11"/>
  <c r="U31" i="11"/>
  <c r="AY31" i="11"/>
  <c r="AU30" i="11"/>
  <c r="AM58" i="11"/>
  <c r="AI47" i="11"/>
  <c r="AV46" i="11"/>
  <c r="AV37" i="11"/>
  <c r="D37" i="11"/>
  <c r="AX39" i="11"/>
  <c r="AO35" i="11"/>
  <c r="AS48" i="11"/>
  <c r="U23" i="11"/>
  <c r="T22" i="11"/>
  <c r="AF24" i="11"/>
  <c r="U58" i="11"/>
  <c r="M54" i="11"/>
  <c r="B56" i="11"/>
  <c r="L54" i="11"/>
  <c r="E51" i="11"/>
  <c r="H58" i="11"/>
  <c r="Y54" i="11"/>
  <c r="L62" i="11"/>
  <c r="V53" i="11"/>
  <c r="D56" i="11"/>
  <c r="AJ48" i="11"/>
  <c r="AD41" i="11"/>
  <c r="M47" i="11"/>
  <c r="AL41" i="11"/>
  <c r="AG30" i="11"/>
  <c r="G34" i="11"/>
  <c r="I25" i="11"/>
  <c r="AX27" i="11"/>
  <c r="AG26" i="11"/>
  <c r="AW62" i="11"/>
  <c r="AB45" i="11"/>
  <c r="N47" i="11"/>
  <c r="H38" i="11"/>
  <c r="U37" i="11"/>
  <c r="AQ29" i="11"/>
  <c r="V42" i="11"/>
  <c r="Q36" i="11"/>
  <c r="AV30" i="11"/>
  <c r="AT22" i="11"/>
  <c r="AX62" i="11"/>
  <c r="K47" i="11"/>
  <c r="AU50" i="11"/>
  <c r="AS44" i="11"/>
  <c r="AK36" i="11"/>
  <c r="Y33" i="11"/>
  <c r="AI31" i="11"/>
  <c r="Q34" i="11"/>
  <c r="B22" i="11"/>
  <c r="AA29" i="11"/>
  <c r="AX22" i="11"/>
  <c r="AR52" i="11"/>
  <c r="X46" i="11"/>
  <c r="V43" i="11"/>
  <c r="S40" i="11"/>
  <c r="S59" i="11"/>
  <c r="AK62" i="11"/>
  <c r="X60" i="11"/>
  <c r="M52" i="11"/>
  <c r="T53" i="11"/>
  <c r="AK50" i="11"/>
  <c r="W55" i="11"/>
  <c r="AG53" i="11"/>
  <c r="AI58" i="11"/>
  <c r="AP56" i="11"/>
  <c r="T44" i="11"/>
  <c r="AO48" i="11"/>
  <c r="AC41" i="11"/>
  <c r="AD47" i="11"/>
  <c r="S31" i="11"/>
  <c r="AC29" i="11"/>
  <c r="AK24" i="11"/>
  <c r="AA35" i="11"/>
  <c r="P26" i="11"/>
  <c r="AE59" i="11"/>
  <c r="Q49" i="11"/>
  <c r="R44" i="11"/>
  <c r="AY40" i="11"/>
  <c r="M38" i="11"/>
  <c r="AX37" i="11"/>
  <c r="C30" i="11"/>
  <c r="AT27" i="11"/>
  <c r="AH36" i="11"/>
  <c r="I26" i="11"/>
  <c r="AP23" i="11"/>
  <c r="G55" i="11"/>
  <c r="AW44" i="11"/>
  <c r="AK47" i="11"/>
  <c r="G45" i="11"/>
  <c r="AP36" i="11"/>
  <c r="AJ33" i="11"/>
  <c r="V33" i="11"/>
  <c r="AC34" i="11"/>
  <c r="AI22" i="11"/>
  <c r="AM24" i="11"/>
  <c r="C61" i="11"/>
  <c r="AE48" i="11"/>
  <c r="AC46" i="11"/>
  <c r="S43" i="11"/>
  <c r="X40" i="11"/>
  <c r="G29" i="11"/>
  <c r="AX32" i="11"/>
  <c r="F29" i="11"/>
  <c r="AZ25" i="11"/>
  <c r="AO27" i="11"/>
  <c r="B23" i="11"/>
  <c r="J60" i="11"/>
  <c r="V31" i="11"/>
  <c r="G22" i="11"/>
  <c r="AE29" i="11"/>
  <c r="O35" i="11"/>
  <c r="D24" i="11"/>
  <c r="AS60" i="11"/>
  <c r="AI40" i="11"/>
  <c r="Y37" i="11"/>
  <c r="U57" i="11"/>
  <c r="F45" i="11"/>
  <c r="D21" i="11"/>
  <c r="AD56" i="11"/>
  <c r="AR56" i="11"/>
  <c r="Q60" i="11"/>
  <c r="AR36" i="11"/>
  <c r="AS45" i="11"/>
  <c r="S48" i="11"/>
  <c r="AM33" i="11"/>
  <c r="Q44" i="11"/>
  <c r="V34" i="11"/>
  <c r="AP32" i="11"/>
  <c r="AX25" i="11"/>
  <c r="N29" i="11"/>
  <c r="AQ51" i="11"/>
  <c r="AR49" i="11"/>
  <c r="AR38" i="11"/>
  <c r="U46" i="11"/>
  <c r="T34" i="11"/>
  <c r="AH21" i="11"/>
  <c r="AL24" i="11"/>
  <c r="Z58" i="11"/>
  <c r="AZ56" i="11"/>
  <c r="D55" i="11"/>
  <c r="W52" i="11"/>
  <c r="AU45" i="11"/>
  <c r="AQ58" i="11"/>
  <c r="AJ52" i="11"/>
  <c r="R55" i="11"/>
  <c r="U53" i="11"/>
  <c r="K43" i="11"/>
  <c r="AA43" i="11"/>
  <c r="AY46" i="11"/>
  <c r="AM44" i="11"/>
  <c r="D36" i="11"/>
  <c r="T32" i="11"/>
  <c r="P42" i="11"/>
  <c r="AC32" i="11"/>
  <c r="AF31" i="11"/>
  <c r="O60" i="11"/>
  <c r="D54" i="11"/>
  <c r="I47" i="11"/>
  <c r="C40" i="11"/>
  <c r="F43" i="11"/>
  <c r="K40" i="11"/>
  <c r="AJ43" i="11"/>
  <c r="AE32" i="11"/>
  <c r="AG23" i="11"/>
  <c r="AJ23" i="11"/>
  <c r="AG22" i="11"/>
  <c r="AN59" i="11"/>
  <c r="AZ43" i="11"/>
  <c r="AL45" i="11"/>
  <c r="AF36" i="11"/>
  <c r="AZ50" i="11"/>
  <c r="AI53" i="11"/>
  <c r="M36" i="11"/>
  <c r="AL31" i="11"/>
  <c r="AJ27" i="11"/>
  <c r="S21" i="11"/>
  <c r="L58" i="11"/>
  <c r="K45" i="11"/>
  <c r="T49" i="11"/>
  <c r="H42" i="11"/>
  <c r="R49" i="11"/>
  <c r="AW31" i="11"/>
  <c r="H30" i="11"/>
  <c r="W23" i="11"/>
  <c r="Y39" i="11"/>
  <c r="AV26" i="11"/>
  <c r="P21" i="11"/>
  <c r="AJ55" i="11"/>
  <c r="AA60" i="11"/>
  <c r="AO61" i="11"/>
  <c r="AL55" i="11"/>
  <c r="W45" i="11"/>
  <c r="AV55" i="11"/>
  <c r="AY55" i="11"/>
  <c r="AS54" i="11"/>
  <c r="Q62" i="11"/>
  <c r="AC47" i="11"/>
  <c r="C43" i="11"/>
  <c r="AJ39" i="11"/>
  <c r="AW36" i="11"/>
  <c r="AE35" i="11"/>
  <c r="G41" i="11"/>
  <c r="AN40" i="11"/>
  <c r="AO30" i="11"/>
  <c r="AM22" i="11"/>
  <c r="B24" i="11"/>
  <c r="Y53" i="11"/>
  <c r="W53" i="11"/>
  <c r="AT43" i="11"/>
  <c r="Y42" i="11"/>
  <c r="AW49" i="11"/>
  <c r="U32" i="11"/>
  <c r="G32" i="11"/>
  <c r="AI30" i="11"/>
  <c r="T21" i="11"/>
  <c r="X21" i="11"/>
  <c r="T57" i="11"/>
  <c r="P47" i="11"/>
  <c r="N45" i="11"/>
  <c r="AO41" i="11"/>
  <c r="I39" i="11"/>
  <c r="AV43" i="11"/>
  <c r="AO29" i="11"/>
  <c r="AK26" i="11"/>
  <c r="AY26" i="11"/>
  <c r="AB26" i="11"/>
  <c r="U55" i="11"/>
  <c r="AF44" i="11"/>
  <c r="AD44" i="11"/>
  <c r="I50" i="11"/>
  <c r="AV47" i="11"/>
  <c r="AH58" i="11"/>
  <c r="AD60" i="11"/>
  <c r="AJ53" i="11"/>
  <c r="AC60" i="11"/>
  <c r="AN54" i="11"/>
  <c r="AB62" i="11"/>
  <c r="AV60" i="11"/>
  <c r="R61" i="11"/>
  <c r="Q59" i="11"/>
  <c r="E54" i="11"/>
  <c r="J45" i="11"/>
  <c r="H43" i="11"/>
  <c r="AI39" i="11"/>
  <c r="C37" i="11"/>
  <c r="AP35" i="11"/>
  <c r="AI27" i="11"/>
  <c r="N35" i="11"/>
  <c r="AO24" i="11"/>
  <c r="V24" i="11"/>
  <c r="AM61" i="11"/>
  <c r="R51" i="11"/>
  <c r="AU53" i="11"/>
  <c r="AQ43" i="11"/>
  <c r="AD42" i="11"/>
  <c r="AZ34" i="11"/>
  <c r="Q31" i="11"/>
  <c r="AD34" i="11"/>
  <c r="P28" i="11"/>
  <c r="AP28" i="11"/>
  <c r="AN58" i="11"/>
  <c r="AH52" i="11"/>
  <c r="F46" i="11"/>
  <c r="AY38" i="11"/>
  <c r="AT41" i="11"/>
  <c r="H39" i="11"/>
  <c r="AR37" i="11"/>
  <c r="AB31" i="11"/>
  <c r="AD22" i="11"/>
  <c r="AK37" i="11"/>
  <c r="H26" i="11"/>
  <c r="AH57" i="11"/>
  <c r="AM51" i="11"/>
  <c r="AI44" i="11"/>
  <c r="V50" i="11"/>
  <c r="AQ47" i="11"/>
  <c r="AQ39" i="11"/>
  <c r="AB29" i="11"/>
  <c r="AA28" i="11"/>
  <c r="AY60" i="11"/>
  <c r="AB25" i="11"/>
  <c r="O29" i="11"/>
  <c r="Z39" i="11"/>
  <c r="K34" i="11"/>
  <c r="J22" i="11"/>
  <c r="I32" i="11"/>
  <c r="C21" i="11"/>
  <c r="AC25" i="11"/>
  <c r="V29" i="11"/>
  <c r="Y50" i="11"/>
  <c r="AS25" i="11"/>
  <c r="M46" i="11"/>
  <c r="AB30" i="11"/>
  <c r="M57" i="11"/>
  <c r="B59" i="11"/>
  <c r="AI61" i="11"/>
  <c r="AN55" i="11"/>
  <c r="AE45" i="11"/>
  <c r="AY32" i="11"/>
  <c r="AL59" i="11"/>
  <c r="I46" i="11"/>
  <c r="AA40" i="11"/>
  <c r="AT57" i="11"/>
  <c r="O42" i="11"/>
  <c r="P38" i="11"/>
  <c r="E28" i="11"/>
  <c r="AS31" i="11"/>
  <c r="AD61" i="11"/>
  <c r="Q43" i="11"/>
  <c r="AX47" i="11"/>
  <c r="P41" i="11"/>
  <c r="V32" i="11"/>
  <c r="AR26" i="11"/>
  <c r="AY21" i="11"/>
  <c r="Y41" i="11"/>
  <c r="P61" i="11"/>
  <c r="AA56" i="11"/>
  <c r="H59" i="11"/>
  <c r="AI60" i="11"/>
  <c r="C62" i="11"/>
  <c r="AA59" i="11"/>
  <c r="K61" i="11"/>
  <c r="Q55" i="11"/>
  <c r="AO52" i="11"/>
  <c r="G50" i="11"/>
  <c r="AX45" i="11"/>
  <c r="AL38" i="11"/>
  <c r="AM41" i="11"/>
  <c r="AB28" i="11"/>
  <c r="AP51" i="11"/>
  <c r="F32" i="11"/>
  <c r="C28" i="11"/>
  <c r="Y23" i="11"/>
  <c r="I60" i="11"/>
  <c r="AC45" i="11"/>
  <c r="AD51" i="11"/>
  <c r="I38" i="11"/>
  <c r="C50" i="11"/>
  <c r="D34" i="11"/>
  <c r="B36" i="11"/>
  <c r="K25" i="11"/>
  <c r="AR24" i="11"/>
  <c r="AI23" i="11"/>
  <c r="Y22" i="11"/>
  <c r="S51" i="11"/>
  <c r="AP50" i="11"/>
  <c r="AP41" i="11"/>
  <c r="AW40" i="11"/>
  <c r="S45" i="11"/>
  <c r="AS30" i="11"/>
  <c r="AE30" i="11"/>
  <c r="AA27" i="11"/>
  <c r="B29" i="11"/>
  <c r="AC21" i="11"/>
  <c r="AU54" i="11"/>
  <c r="AN45" i="11"/>
  <c r="AL43" i="11"/>
  <c r="N40" i="11"/>
  <c r="AG37" i="11"/>
  <c r="AB36" i="11"/>
  <c r="N28" i="11"/>
  <c r="V38" i="11"/>
  <c r="T25" i="11"/>
  <c r="AZ24" i="11"/>
  <c r="AM60" i="11"/>
  <c r="AN57" i="11"/>
  <c r="F61" i="11"/>
  <c r="AK52" i="11"/>
  <c r="AX59" i="11"/>
  <c r="AC43" i="11"/>
  <c r="AU55" i="11"/>
  <c r="Z60" i="11"/>
  <c r="K62" i="11"/>
  <c r="B58" i="11"/>
  <c r="AB49" i="11"/>
  <c r="I51" i="11"/>
  <c r="B42" i="11"/>
  <c r="O41" i="11"/>
  <c r="AK33" i="11"/>
  <c r="B30" i="11"/>
  <c r="AJ30" i="11"/>
  <c r="E23" i="11"/>
  <c r="AN26" i="11"/>
  <c r="G62" i="11"/>
  <c r="AC53" i="11"/>
  <c r="AP44" i="11"/>
  <c r="AJ37" i="11"/>
  <c r="AE40" i="11"/>
  <c r="AW39" i="11"/>
  <c r="AC35" i="11"/>
  <c r="M30" i="11"/>
  <c r="O21" i="11"/>
  <c r="Q21" i="11"/>
  <c r="S24" i="11"/>
  <c r="AQ55" i="11"/>
  <c r="R50" i="11"/>
  <c r="T43" i="11"/>
  <c r="AB46" i="11"/>
  <c r="AW43" i="11"/>
  <c r="C36" i="11"/>
  <c r="AT33" i="11"/>
  <c r="AP26" i="11"/>
  <c r="B25" i="11"/>
  <c r="C26" i="11"/>
  <c r="K54" i="11"/>
  <c r="AG51" i="11"/>
  <c r="B47" i="11"/>
  <c r="AO39" i="11"/>
  <c r="AT42" i="11"/>
  <c r="AL62" i="11"/>
  <c r="AN53" i="11"/>
  <c r="W60" i="11"/>
  <c r="AP62" i="11"/>
  <c r="AF50" i="11"/>
  <c r="AZ62" i="11"/>
  <c r="G52" i="11"/>
  <c r="AA61" i="11"/>
  <c r="AK56" i="11"/>
  <c r="AZ52" i="11"/>
  <c r="L48" i="11"/>
  <c r="V48" i="11"/>
  <c r="G42" i="11"/>
  <c r="N41" i="11"/>
  <c r="AV33" i="11"/>
  <c r="AN31" i="11"/>
  <c r="AJ24" i="11"/>
  <c r="AU22" i="11"/>
  <c r="AM28" i="11"/>
  <c r="AT61" i="11"/>
  <c r="AQ48" i="11"/>
  <c r="AU44" i="11"/>
  <c r="AI37" i="11"/>
  <c r="AJ40" i="11"/>
  <c r="M41" i="11"/>
  <c r="AE39" i="11"/>
  <c r="I29" i="11"/>
  <c r="AC26" i="11"/>
  <c r="V22" i="11"/>
  <c r="P59" i="11"/>
  <c r="H44" i="11"/>
  <c r="W50" i="11"/>
  <c r="F37" i="11"/>
  <c r="AS46" i="11"/>
  <c r="AZ32" i="11"/>
  <c r="AX34" i="11"/>
  <c r="AH23" i="11"/>
  <c r="Y24" i="11"/>
  <c r="AK22" i="11"/>
  <c r="J58" i="11"/>
  <c r="AA51" i="11"/>
  <c r="AM49" i="11"/>
  <c r="AM40" i="11"/>
  <c r="AT39" i="11"/>
  <c r="AS42" i="11"/>
  <c r="M35" i="11"/>
  <c r="G26" i="11"/>
  <c r="T33" i="11"/>
  <c r="AV35" i="11"/>
  <c r="AJ26" i="11"/>
  <c r="Y25" i="11"/>
  <c r="AR34" i="11"/>
  <c r="U27" i="11"/>
  <c r="AC28" i="11"/>
  <c r="AZ40" i="11"/>
  <c r="AU24" i="11"/>
  <c r="AY33" i="11"/>
  <c r="AB58" i="11"/>
  <c r="S49" i="11"/>
  <c r="AQ27" i="11"/>
  <c r="U38" i="11"/>
  <c r="AW30" i="11"/>
  <c r="AE56" i="11"/>
  <c r="AW51" i="11"/>
  <c r="AQ61" i="11"/>
  <c r="C51" i="11"/>
  <c r="D46" i="11"/>
  <c r="AN34" i="11"/>
  <c r="M26" i="11"/>
  <c r="AY49" i="11"/>
  <c r="AZ59" i="11"/>
  <c r="AL52" i="11"/>
  <c r="AE61" i="11"/>
  <c r="H49" i="11"/>
  <c r="V59" i="11"/>
  <c r="AI55" i="11"/>
  <c r="AM42" i="11"/>
  <c r="B34" i="11"/>
  <c r="AM39" i="11"/>
  <c r="AN36" i="11"/>
  <c r="AU32" i="11"/>
  <c r="AQ22" i="11"/>
  <c r="AU28" i="11"/>
  <c r="AM48" i="11"/>
  <c r="J24" i="11"/>
  <c r="G31" i="11"/>
  <c r="AQ46" i="11"/>
  <c r="X26" i="11"/>
  <c r="H51" i="11"/>
  <c r="N22" i="11"/>
  <c r="K35" i="11"/>
  <c r="R46" i="11"/>
  <c r="AA55" i="11"/>
  <c r="N58" i="11"/>
  <c r="AU37" i="11"/>
  <c r="R25" i="11"/>
  <c r="AK39" i="11"/>
  <c r="X48" i="11"/>
  <c r="B37" i="11"/>
  <c r="P43" i="11"/>
  <c r="AS55" i="11"/>
  <c r="AZ35" i="11"/>
  <c r="AF43" i="11"/>
  <c r="AI57" i="11"/>
  <c r="F56" i="11"/>
  <c r="I22" i="11"/>
  <c r="AA34" i="11"/>
  <c r="AP48" i="11"/>
  <c r="Z31" i="11"/>
  <c r="D39" i="11"/>
  <c r="AJ56" i="11"/>
  <c r="Z28" i="11"/>
  <c r="AF49" i="11"/>
  <c r="AX21" i="11"/>
  <c r="AC31" i="11"/>
  <c r="O33" i="11"/>
  <c r="AP22" i="11"/>
  <c r="AL48" i="11"/>
  <c r="AE38" i="11"/>
  <c r="U39" i="11"/>
  <c r="AY44" i="11"/>
  <c r="P60" i="11"/>
  <c r="AV22" i="11"/>
  <c r="Z37" i="11"/>
  <c r="AY52" i="11"/>
  <c r="AP34" i="11"/>
  <c r="AJ38" i="11"/>
  <c r="AL53" i="11"/>
  <c r="V35" i="11"/>
  <c r="AY42" i="11"/>
  <c r="AZ23" i="11"/>
  <c r="T39" i="11"/>
  <c r="AX46" i="11"/>
  <c r="AD53" i="11"/>
  <c r="D62" i="11"/>
  <c r="AN48" i="11"/>
  <c r="C22" i="11"/>
  <c r="Z41" i="11"/>
  <c r="AO49" i="11"/>
  <c r="AY35" i="11"/>
  <c r="AS50" i="11"/>
  <c r="G21" i="11"/>
  <c r="O36" i="11"/>
  <c r="AB47" i="11"/>
  <c r="S56" i="11"/>
  <c r="I54" i="11"/>
  <c r="Z23" i="11"/>
  <c r="AR41" i="11"/>
  <c r="AK53" i="11"/>
  <c r="AK28" i="11"/>
  <c r="I52" i="11"/>
  <c r="M25" i="11"/>
  <c r="J32" i="11"/>
  <c r="AT47" i="11"/>
  <c r="AS27" i="11"/>
  <c r="S49" i="18"/>
  <c r="S37" i="18"/>
  <c r="AO32" i="18"/>
  <c r="F31" i="18"/>
  <c r="AD52" i="18"/>
  <c r="V32" i="18"/>
  <c r="AE30" i="18"/>
  <c r="J37" i="18"/>
  <c r="C34" i="18"/>
  <c r="L38" i="18"/>
  <c r="AI38" i="18"/>
  <c r="D25" i="18"/>
  <c r="T35" i="18"/>
  <c r="AM43" i="18"/>
  <c r="F43" i="18"/>
  <c r="AL26" i="18"/>
  <c r="Q44" i="18"/>
  <c r="G23" i="18"/>
  <c r="B43" i="18"/>
  <c r="I45" i="18"/>
  <c r="L31" i="18"/>
  <c r="AB22" i="18"/>
  <c r="Y32" i="18"/>
  <c r="O30" i="18"/>
  <c r="R50" i="18"/>
  <c r="E55" i="18"/>
  <c r="AA46" i="18"/>
  <c r="D46" i="18"/>
  <c r="N43" i="18"/>
  <c r="C50" i="18"/>
  <c r="AB49" i="18"/>
  <c r="AN49" i="18"/>
  <c r="C52" i="18"/>
  <c r="AJ26" i="18"/>
  <c r="M31" i="18"/>
  <c r="Z54" i="18"/>
  <c r="D64" i="36"/>
  <c r="G65" i="36"/>
  <c r="D32" i="36"/>
  <c r="N57" i="36"/>
  <c r="D31" i="36"/>
  <c r="E78" i="36"/>
  <c r="M78" i="36"/>
  <c r="E84" i="36"/>
  <c r="C68" i="36"/>
  <c r="K31" i="36"/>
  <c r="L61" i="36"/>
  <c r="J44" i="36"/>
  <c r="N60" i="36"/>
  <c r="D33" i="36"/>
  <c r="G38" i="36"/>
  <c r="F33" i="36"/>
  <c r="F32" i="36"/>
  <c r="K81" i="36"/>
  <c r="E85" i="36"/>
  <c r="D35" i="36"/>
  <c r="C43" i="36"/>
  <c r="J68" i="36"/>
  <c r="C30" i="36"/>
  <c r="K68" i="36"/>
  <c r="M83" i="36"/>
  <c r="M67" i="36"/>
  <c r="E68" i="36"/>
  <c r="J41" i="36"/>
  <c r="G83" i="36"/>
  <c r="M80" i="36"/>
  <c r="F85" i="36"/>
  <c r="D78" i="36"/>
  <c r="J70" i="36"/>
  <c r="J59" i="36"/>
  <c r="L35" i="36"/>
  <c r="D88" i="36"/>
  <c r="M82" i="36"/>
  <c r="J64" i="36"/>
  <c r="Q24" i="16"/>
  <c r="Q36" i="16"/>
  <c r="Y29" i="16"/>
  <c r="B30" i="16"/>
  <c r="B29" i="16"/>
  <c r="AF24" i="16"/>
  <c r="Y23" i="16"/>
  <c r="AI31" i="16"/>
  <c r="J32" i="16"/>
  <c r="O50" i="16"/>
  <c r="AH42" i="16"/>
  <c r="AE53" i="16"/>
  <c r="N54" i="16"/>
  <c r="L54" i="16"/>
  <c r="I46" i="16"/>
  <c r="AM27" i="16"/>
  <c r="T33" i="16"/>
  <c r="N48" i="16"/>
  <c r="Q30" i="16"/>
  <c r="AD27" i="16"/>
  <c r="E24" i="16"/>
  <c r="AB35" i="16"/>
  <c r="AE22" i="16"/>
  <c r="L44" i="16"/>
  <c r="B35" i="16"/>
  <c r="AN37" i="16"/>
  <c r="P55" i="16"/>
  <c r="T31" i="16"/>
  <c r="W42" i="16"/>
  <c r="R43" i="16"/>
  <c r="AF23" i="16"/>
  <c r="G32" i="16"/>
  <c r="R22" i="16"/>
  <c r="Y37" i="16"/>
  <c r="P28" i="16"/>
  <c r="AD35" i="16"/>
  <c r="X30" i="16"/>
  <c r="Z49" i="16"/>
  <c r="F54" i="16"/>
  <c r="AK54" i="16"/>
  <c r="AM51" i="16"/>
  <c r="M23" i="16"/>
  <c r="AM25" i="16"/>
  <c r="V33" i="16"/>
  <c r="R28" i="16"/>
  <c r="L25" i="16"/>
  <c r="K33" i="16"/>
  <c r="U43" i="16"/>
  <c r="Q44" i="16"/>
  <c r="N35" i="16"/>
  <c r="I49" i="16"/>
  <c r="AF49" i="16"/>
  <c r="H55" i="16"/>
  <c r="I27" i="18"/>
  <c r="AL35" i="18"/>
  <c r="S27" i="18"/>
  <c r="E37" i="18"/>
  <c r="AN24" i="18"/>
  <c r="AO26" i="18"/>
  <c r="N42" i="18"/>
  <c r="B24" i="18"/>
  <c r="V36" i="18"/>
  <c r="R22" i="18"/>
  <c r="E34" i="18"/>
  <c r="AH28" i="18"/>
  <c r="AN32" i="18"/>
  <c r="Z22" i="18"/>
  <c r="AB27" i="18"/>
  <c r="O38" i="18"/>
  <c r="AB46" i="18"/>
  <c r="AJ32" i="18"/>
  <c r="AN22" i="18"/>
  <c r="P35" i="18"/>
  <c r="B30" i="18"/>
  <c r="AA31" i="18"/>
  <c r="AE27" i="18"/>
  <c r="AE43" i="18"/>
  <c r="Y28" i="18"/>
  <c r="AB50" i="18"/>
  <c r="AH39" i="18"/>
  <c r="B55" i="18"/>
  <c r="W25" i="18"/>
  <c r="N39" i="18"/>
  <c r="F51" i="18"/>
  <c r="AM35" i="18"/>
  <c r="D28" i="18"/>
  <c r="C54" i="18"/>
  <c r="F45" i="18"/>
  <c r="E87" i="36"/>
  <c r="L43" i="36"/>
  <c r="G62" i="36"/>
  <c r="M54" i="36"/>
  <c r="J37" i="36"/>
  <c r="F61" i="36"/>
  <c r="D75" i="36"/>
  <c r="E75" i="36"/>
  <c r="M93" i="36"/>
  <c r="E35" i="36"/>
  <c r="G60" i="36"/>
  <c r="E91" i="36"/>
  <c r="F29" i="36"/>
  <c r="K36" i="36"/>
  <c r="M62" i="36"/>
  <c r="G90" i="36"/>
  <c r="J30" i="36"/>
  <c r="C42" i="36"/>
  <c r="G75" i="36"/>
  <c r="F43" i="36"/>
  <c r="N69" i="36"/>
  <c r="L20" i="36"/>
  <c r="L36" i="36"/>
  <c r="M37" i="36"/>
  <c r="N32" i="36"/>
  <c r="D42" i="36"/>
  <c r="E42" i="36"/>
  <c r="N64" i="36"/>
  <c r="C46" i="36"/>
  <c r="C34" i="36"/>
  <c r="K83" i="36"/>
  <c r="J65" i="36"/>
  <c r="L63" i="36"/>
  <c r="M47" i="36"/>
  <c r="M87" i="36"/>
  <c r="J82" i="36"/>
  <c r="E81" i="36"/>
  <c r="M68" i="36"/>
  <c r="E34" i="16"/>
  <c r="X39" i="16"/>
  <c r="Z29" i="16"/>
  <c r="AA49" i="16"/>
  <c r="N23" i="16"/>
  <c r="P34" i="16"/>
  <c r="I52" i="16"/>
  <c r="F29" i="16"/>
  <c r="H37" i="16"/>
  <c r="AA41" i="16"/>
  <c r="X37" i="16"/>
  <c r="L42" i="16"/>
  <c r="C53" i="16"/>
  <c r="D40" i="16"/>
  <c r="AB47" i="16"/>
  <c r="S43" i="16"/>
  <c r="R55" i="16"/>
  <c r="AK37" i="16"/>
  <c r="C39" i="16"/>
  <c r="AI26" i="16"/>
  <c r="AN22" i="16"/>
  <c r="M36" i="16"/>
  <c r="N29" i="16"/>
  <c r="J48" i="16"/>
  <c r="AM42" i="16"/>
  <c r="AA52" i="16"/>
  <c r="Y51" i="16"/>
  <c r="G45" i="16"/>
  <c r="B55" i="16"/>
  <c r="M43" i="16"/>
  <c r="Q22" i="16"/>
  <c r="L29" i="16"/>
  <c r="AC46" i="16"/>
  <c r="AC22" i="16"/>
  <c r="L39" i="16"/>
  <c r="T29" i="16"/>
  <c r="AM43" i="16"/>
  <c r="AA46" i="16"/>
  <c r="Z32" i="16"/>
  <c r="H51" i="16"/>
  <c r="AC55" i="16"/>
  <c r="U29" i="16"/>
  <c r="C29" i="16"/>
  <c r="S34" i="16"/>
  <c r="X26" i="16"/>
  <c r="AE30" i="16"/>
  <c r="AF48" i="16"/>
  <c r="AO54" i="16"/>
  <c r="AO55" i="16"/>
  <c r="AH49" i="16"/>
  <c r="D49" i="16"/>
  <c r="T36" i="16"/>
  <c r="X48" i="16"/>
  <c r="W53" i="31"/>
  <c r="AE51" i="31"/>
  <c r="AM53" i="31"/>
  <c r="K53" i="31"/>
  <c r="AC42" i="31"/>
  <c r="AG48" i="31"/>
  <c r="G46" i="31"/>
  <c r="L53" i="31"/>
  <c r="AJ52" i="31"/>
  <c r="P45" i="31"/>
  <c r="U45" i="31"/>
  <c r="AL43" i="31"/>
  <c r="AF35" i="31"/>
  <c r="F38" i="31"/>
  <c r="AM42" i="31"/>
  <c r="AC39" i="31"/>
  <c r="J33" i="31"/>
  <c r="N34" i="31"/>
  <c r="P23" i="31"/>
  <c r="T55" i="31"/>
  <c r="AE37" i="31"/>
  <c r="U43" i="31"/>
  <c r="AC31" i="31"/>
  <c r="S54" i="31"/>
  <c r="Q53" i="31"/>
  <c r="U44" i="31"/>
  <c r="AF50" i="31"/>
  <c r="AM47" i="31"/>
  <c r="AN55" i="31"/>
  <c r="X55" i="31"/>
  <c r="H47" i="31"/>
  <c r="AM48" i="31"/>
  <c r="P51" i="31"/>
  <c r="X37" i="31"/>
  <c r="AH40" i="31"/>
  <c r="Z55" i="31"/>
  <c r="L48" i="31"/>
  <c r="D48" i="31"/>
  <c r="T52" i="31"/>
  <c r="H52" i="31"/>
  <c r="I55" i="31"/>
  <c r="AG44" i="31"/>
  <c r="J51" i="31"/>
  <c r="R51" i="31"/>
  <c r="C35" i="31"/>
  <c r="D38" i="31"/>
  <c r="AO28" i="31"/>
  <c r="T48" i="31"/>
  <c r="U32" i="31"/>
  <c r="J34" i="31"/>
  <c r="J44" i="31"/>
  <c r="S46" i="31"/>
  <c r="V46" i="31"/>
  <c r="AM46" i="31"/>
  <c r="AA31" i="31"/>
  <c r="AN37" i="31"/>
  <c r="G54" i="31"/>
  <c r="D50" i="31"/>
  <c r="B52" i="31"/>
  <c r="N53" i="31"/>
  <c r="AB45" i="31"/>
  <c r="N49" i="31"/>
  <c r="F49" i="31"/>
  <c r="S51" i="31"/>
  <c r="Q42" i="31"/>
  <c r="U48" i="31"/>
  <c r="Z48" i="31"/>
  <c r="AA32" i="31"/>
  <c r="T34" i="31"/>
  <c r="AA44" i="31"/>
  <c r="D46" i="31"/>
  <c r="Y45" i="31"/>
  <c r="I31" i="31"/>
  <c r="AM36" i="31"/>
  <c r="R49" i="31"/>
  <c r="F44" i="31"/>
  <c r="AJ40" i="31"/>
  <c r="K29" i="31"/>
  <c r="Z32" i="31"/>
  <c r="AD54" i="31"/>
  <c r="AB51" i="31"/>
  <c r="AF47" i="31"/>
  <c r="M42" i="31"/>
  <c r="AL37" i="31"/>
  <c r="AB33" i="31"/>
  <c r="AB47" i="31"/>
  <c r="P54" i="31"/>
  <c r="AJ54" i="31"/>
  <c r="Y51" i="31"/>
  <c r="X49" i="31"/>
  <c r="F54" i="31"/>
  <c r="S34" i="31"/>
  <c r="AF54" i="31"/>
  <c r="AE44" i="31"/>
  <c r="AB41" i="31"/>
  <c r="B35" i="31"/>
  <c r="B37" i="31"/>
  <c r="H25" i="31"/>
  <c r="AG42" i="31"/>
  <c r="W39" i="31"/>
  <c r="D33" i="31"/>
  <c r="D34" i="31"/>
  <c r="AH48" i="31"/>
  <c r="AN43" i="31"/>
  <c r="AD40" i="31"/>
  <c r="E29" i="31"/>
  <c r="P32" i="31"/>
  <c r="C26" i="31"/>
  <c r="H24" i="31"/>
  <c r="AA27" i="31"/>
  <c r="AC23" i="31"/>
  <c r="AA55" i="31"/>
  <c r="U27" i="31"/>
  <c r="O50" i="31"/>
  <c r="AI51" i="31"/>
  <c r="AO55" i="31"/>
  <c r="Y47" i="31"/>
  <c r="AM44" i="31"/>
  <c r="T51" i="31"/>
  <c r="D51" i="31"/>
  <c r="H44" i="31"/>
  <c r="M44" i="31"/>
  <c r="C41" i="31"/>
  <c r="X34" i="31"/>
  <c r="N36" i="31"/>
  <c r="AE41" i="31"/>
  <c r="U38" i="31"/>
  <c r="AG46" i="31"/>
  <c r="X32" i="31"/>
  <c r="H22" i="31"/>
  <c r="AB53" i="31"/>
  <c r="W36" i="31"/>
  <c r="N40" i="31"/>
  <c r="U30" i="31"/>
  <c r="K51" i="31"/>
  <c r="AO51" i="31"/>
  <c r="M43" i="31"/>
  <c r="Q49" i="31"/>
  <c r="AE46" i="31"/>
  <c r="H54" i="31"/>
  <c r="AF53" i="31"/>
  <c r="AN45" i="31"/>
  <c r="Q46" i="31"/>
  <c r="AD45" i="31"/>
  <c r="P36" i="31"/>
  <c r="B39" i="31"/>
  <c r="W43" i="31"/>
  <c r="M40" i="31"/>
  <c r="AH33" i="31"/>
  <c r="J35" i="31"/>
  <c r="AN23" i="31"/>
  <c r="Y41" i="31"/>
  <c r="AJ35" i="31"/>
  <c r="H45" i="31"/>
  <c r="N35" i="31"/>
  <c r="AE29" i="31"/>
  <c r="K27" i="31"/>
  <c r="W22" i="31"/>
  <c r="AH41" i="31"/>
  <c r="M51" i="31"/>
  <c r="O36" i="31"/>
  <c r="AI27" i="31"/>
  <c r="AN28" i="31"/>
  <c r="S28" i="31"/>
  <c r="V24" i="31"/>
  <c r="E30" i="31"/>
  <c r="AB31" i="31"/>
  <c r="F45" i="31"/>
  <c r="AL46" i="31"/>
  <c r="AG24" i="31"/>
  <c r="L25" i="31"/>
  <c r="AD44" i="31"/>
  <c r="W49" i="31"/>
  <c r="I38" i="31"/>
  <c r="AJ32" i="31"/>
  <c r="AK27" i="31"/>
  <c r="M39" i="31"/>
  <c r="G39" i="31"/>
  <c r="R38" i="31"/>
  <c r="AL50" i="31"/>
  <c r="M22" i="31"/>
  <c r="AO32" i="31"/>
  <c r="AO23" i="31"/>
  <c r="C28" i="31"/>
  <c r="C23" i="31"/>
  <c r="S36" i="31"/>
  <c r="AE27" i="31"/>
  <c r="AD42" i="31"/>
  <c r="AC37" i="31"/>
  <c r="F28" i="31"/>
  <c r="O22" i="31"/>
  <c r="R39" i="31"/>
  <c r="AN49" i="31"/>
  <c r="F40" i="31"/>
  <c r="AB35" i="31"/>
  <c r="AI34" i="31"/>
  <c r="P22" i="31"/>
  <c r="H27" i="31"/>
  <c r="Y26" i="31"/>
  <c r="U25" i="31"/>
  <c r="V37" i="31"/>
  <c r="AK39" i="31"/>
  <c r="AK51" i="31"/>
  <c r="N26" i="31"/>
  <c r="F41" i="31"/>
  <c r="AH51" i="31"/>
  <c r="G31" i="31"/>
  <c r="AL28" i="31"/>
  <c r="D31" i="31"/>
  <c r="AH32" i="31"/>
  <c r="AO50" i="31"/>
  <c r="B44" i="31"/>
  <c r="Q39" i="31"/>
  <c r="X35" i="31"/>
  <c r="T30" i="31"/>
  <c r="B22" i="31"/>
  <c r="I23" i="31"/>
  <c r="K22" i="31"/>
  <c r="F24" i="31"/>
  <c r="N24" i="31"/>
  <c r="C37" i="31"/>
  <c r="M28" i="31"/>
  <c r="J30" i="31"/>
  <c r="AL31" i="31"/>
  <c r="U40" i="31"/>
  <c r="AG34" i="31"/>
  <c r="M25" i="31"/>
  <c r="R42" i="31"/>
  <c r="AD30" i="31"/>
  <c r="I29" i="31"/>
  <c r="W48" i="31"/>
  <c r="AL51" i="31"/>
  <c r="O45" i="31"/>
  <c r="AF25" i="31"/>
  <c r="AN34" i="31"/>
  <c r="AK46" i="31"/>
  <c r="H55" i="31"/>
  <c r="L51" i="31"/>
  <c r="AF49" i="31"/>
  <c r="AL53" i="31"/>
  <c r="V50" i="31"/>
  <c r="AN39" i="31"/>
  <c r="AG30" i="31"/>
  <c r="M50" i="31"/>
  <c r="M34" i="31"/>
  <c r="AL36" i="31"/>
  <c r="K28" i="31"/>
  <c r="W35" i="31"/>
  <c r="N48" i="31"/>
  <c r="O32" i="31"/>
  <c r="B34" i="31"/>
  <c r="I43" i="31"/>
  <c r="K43" i="31"/>
  <c r="AO39" i="31"/>
  <c r="V33" i="31"/>
  <c r="AF34" i="31"/>
  <c r="AB23" i="31"/>
  <c r="J23" i="31"/>
  <c r="W26" i="31"/>
  <c r="L26" i="31"/>
  <c r="D27" i="31"/>
  <c r="N25" i="31"/>
  <c r="AJ25" i="31"/>
  <c r="AH53" i="31"/>
  <c r="F55" i="31"/>
  <c r="AJ46" i="31"/>
  <c r="AB50" i="31"/>
  <c r="P50" i="31"/>
  <c r="AG53" i="31"/>
  <c r="Y43" i="31"/>
  <c r="AC49" i="31"/>
  <c r="AH49" i="31"/>
  <c r="AI33" i="31"/>
  <c r="L36" i="31"/>
  <c r="S49" i="31"/>
  <c r="L47" i="31"/>
  <c r="H51" i="31"/>
  <c r="V32" i="31"/>
  <c r="AA39" i="31"/>
  <c r="AA41" i="31"/>
  <c r="N45" i="31"/>
  <c r="O43" i="31"/>
  <c r="S30" i="31"/>
  <c r="L35" i="31"/>
  <c r="AE52" i="31"/>
  <c r="AJ48" i="31"/>
  <c r="AB48" i="31"/>
  <c r="P53" i="31"/>
  <c r="D53" i="31"/>
  <c r="AA45" i="31"/>
  <c r="Q45" i="31"/>
  <c r="F52" i="31"/>
  <c r="N52" i="31"/>
  <c r="AA35" i="31"/>
  <c r="AN38" i="31"/>
  <c r="Y29" i="31"/>
  <c r="D49" i="31"/>
  <c r="E33" i="31"/>
  <c r="F35" i="31"/>
  <c r="AK48" i="31"/>
  <c r="AI48" i="31"/>
  <c r="F47" i="31"/>
  <c r="Z41" i="31"/>
  <c r="AG38" i="31"/>
  <c r="AF33" i="31"/>
  <c r="X29" i="31"/>
  <c r="H43" i="31"/>
  <c r="G41" i="31"/>
  <c r="AK45" i="31"/>
  <c r="AL22" i="31"/>
  <c r="AA25" i="31"/>
  <c r="AO34" i="31"/>
  <c r="AM25" i="31"/>
  <c r="D29" i="31"/>
  <c r="I28" i="31"/>
  <c r="S38" i="31"/>
  <c r="AN30" i="31"/>
  <c r="AA23" i="31"/>
  <c r="AE39" i="31"/>
  <c r="P29" i="31"/>
  <c r="J25" i="31"/>
  <c r="I46" i="31"/>
  <c r="AE50" i="31"/>
  <c r="N41" i="31"/>
  <c r="X36" i="31"/>
  <c r="I36" i="31"/>
  <c r="G26" i="31"/>
  <c r="G28" i="31"/>
  <c r="J29" i="31"/>
  <c r="AL29" i="31"/>
  <c r="X39" i="31"/>
  <c r="W44" i="31"/>
  <c r="U55" i="31"/>
  <c r="U29" i="31"/>
  <c r="AA46" i="31"/>
  <c r="Y22" i="31"/>
  <c r="AN35" i="31"/>
  <c r="AJ55" i="31"/>
  <c r="W32" i="31"/>
  <c r="AH34" i="31"/>
  <c r="AI53" i="31"/>
  <c r="AG29" i="31"/>
  <c r="M48" i="31"/>
  <c r="AN40" i="31"/>
  <c r="AO38" i="31"/>
  <c r="B40" i="31"/>
  <c r="AE36" i="31"/>
  <c r="AH27" i="31"/>
  <c r="Q51" i="31"/>
  <c r="J40" i="31"/>
  <c r="AO22" i="31"/>
  <c r="AM22" i="31"/>
  <c r="AA40" i="31"/>
  <c r="Y42" i="31"/>
  <c r="K24" i="31"/>
  <c r="AE24" i="31"/>
  <c r="AN29" i="31"/>
  <c r="V31" i="31"/>
  <c r="C40" i="31"/>
  <c r="AE33" i="31"/>
  <c r="AB36" i="31"/>
  <c r="S53" i="31"/>
  <c r="AC44" i="31"/>
  <c r="L39" i="31"/>
  <c r="K40" i="31"/>
  <c r="X30" i="31"/>
  <c r="H32" i="31"/>
  <c r="AI40" i="31"/>
  <c r="AG37" i="31"/>
  <c r="S48" i="31"/>
  <c r="AG22" i="31"/>
  <c r="G51" i="31"/>
  <c r="D25" i="31"/>
  <c r="T29" i="31"/>
  <c r="C24" i="31"/>
  <c r="AC51" i="31"/>
  <c r="S27" i="31"/>
  <c r="U36" i="31"/>
  <c r="AJ38" i="31"/>
  <c r="AK55" i="31"/>
  <c r="AJ50" i="31"/>
  <c r="AL41" i="31"/>
  <c r="R41" i="31"/>
  <c r="T43" i="31"/>
  <c r="Q43" i="31"/>
  <c r="AI54" i="31"/>
  <c r="AJ49" i="31"/>
  <c r="X51" i="31"/>
  <c r="AD43" i="31"/>
  <c r="Y46" i="31"/>
  <c r="N50" i="31"/>
  <c r="J43" i="31"/>
  <c r="AF40" i="31"/>
  <c r="Q28" i="31"/>
  <c r="AJ47" i="31"/>
  <c r="AK31" i="31"/>
  <c r="N33" i="31"/>
  <c r="AO40" i="31"/>
  <c r="C44" i="31"/>
  <c r="AL45" i="31"/>
  <c r="G45" i="31"/>
  <c r="C31" i="31"/>
  <c r="Z36" i="31"/>
  <c r="K55" i="31"/>
  <c r="Y37" i="31"/>
  <c r="AE42" i="31"/>
  <c r="W31" i="31"/>
  <c r="B46" i="31"/>
  <c r="Y36" i="31"/>
  <c r="AE38" i="31"/>
  <c r="H23" i="31"/>
  <c r="M23" i="31"/>
  <c r="M41" i="31"/>
  <c r="AM43" i="31"/>
  <c r="J50" i="31"/>
  <c r="V51" i="31"/>
  <c r="T44" i="31"/>
  <c r="F48" i="31"/>
  <c r="AL47" i="31"/>
  <c r="AI55" i="31"/>
  <c r="W55" i="31"/>
  <c r="C50" i="31"/>
  <c r="R47" i="31"/>
  <c r="V52" i="31"/>
  <c r="AC32" i="31"/>
  <c r="V53" i="31"/>
  <c r="AJ44" i="31"/>
  <c r="AO41" i="31"/>
  <c r="AO29" i="31"/>
  <c r="K34" i="31"/>
  <c r="Z44" i="31"/>
  <c r="AL42" i="31"/>
  <c r="AB39" i="31"/>
  <c r="AD50" i="31"/>
  <c r="AC30" i="31"/>
  <c r="AL52" i="31"/>
  <c r="J54" i="31"/>
  <c r="L46" i="31"/>
  <c r="AL49" i="31"/>
  <c r="AD49" i="31"/>
  <c r="C55" i="31"/>
  <c r="AO42" i="31"/>
  <c r="E49" i="31"/>
  <c r="J49" i="31"/>
  <c r="K33" i="31"/>
  <c r="P35" i="31"/>
  <c r="C47" i="31"/>
  <c r="AB46" i="31"/>
  <c r="Q47" i="31"/>
  <c r="AG31" i="31"/>
  <c r="M38" i="31"/>
  <c r="Z52" i="31"/>
  <c r="AE40" i="31"/>
  <c r="C45" i="31"/>
  <c r="AG35" i="31"/>
  <c r="M30" i="31"/>
  <c r="T25" i="31"/>
  <c r="AJ30" i="31"/>
  <c r="T31" i="31"/>
  <c r="AO30" i="31"/>
  <c r="I33" i="31"/>
  <c r="AC38" i="31"/>
  <c r="AD28" i="31"/>
  <c r="AF23" i="31"/>
  <c r="Y25" i="31"/>
  <c r="AF43" i="31"/>
  <c r="B31" i="31"/>
  <c r="AI30" i="31"/>
  <c r="X28" i="31"/>
  <c r="AJ31" i="31"/>
  <c r="O25" i="31"/>
  <c r="I52" i="31"/>
  <c r="AI29" i="31"/>
  <c r="X47" i="31"/>
  <c r="AD37" i="31"/>
  <c r="J32" i="31"/>
  <c r="R30" i="31"/>
  <c r="AE26" i="31"/>
  <c r="AK23" i="31"/>
  <c r="AB24" i="31"/>
  <c r="U24" i="31"/>
  <c r="AE31" i="31"/>
  <c r="AG33" i="31"/>
  <c r="M45" i="31"/>
  <c r="I25" i="31"/>
  <c r="D35" i="31"/>
  <c r="Q37" i="31"/>
  <c r="AD24" i="31"/>
  <c r="G24" i="31"/>
  <c r="P27" i="31"/>
  <c r="N28" i="31"/>
  <c r="S52" i="31"/>
  <c r="R46" i="31"/>
  <c r="Y40" i="31"/>
  <c r="T36" i="31"/>
  <c r="P31" i="31"/>
  <c r="R24" i="31"/>
  <c r="AO26" i="31"/>
  <c r="AN22" i="31"/>
  <c r="V26" i="31"/>
  <c r="AJ29" i="31"/>
  <c r="C39" i="31"/>
  <c r="AM31" i="31"/>
  <c r="X31" i="31"/>
  <c r="AD33" i="31"/>
  <c r="AB44" i="31"/>
  <c r="O39" i="31"/>
  <c r="I26" i="31"/>
  <c r="U49" i="31"/>
  <c r="F32" i="31"/>
  <c r="E23" i="31"/>
  <c r="AH35" i="31"/>
  <c r="P49" i="31"/>
  <c r="V39" i="31"/>
  <c r="AJ33" i="31"/>
  <c r="U33" i="31"/>
  <c r="AN27" i="31"/>
  <c r="P25" i="31"/>
  <c r="O24" i="31"/>
  <c r="AG23" i="31"/>
  <c r="V35" i="31"/>
  <c r="AI37" i="31"/>
  <c r="E54" i="31"/>
  <c r="AM23" i="31"/>
  <c r="F39" i="31"/>
  <c r="AJ42" i="31"/>
  <c r="AD27" i="31"/>
  <c r="Z23" i="31"/>
  <c r="AD29" i="31"/>
  <c r="M31" i="31"/>
  <c r="K50" i="31"/>
  <c r="AJ28" i="31"/>
  <c r="AM37" i="31"/>
  <c r="Z51" i="31"/>
  <c r="M36" i="31"/>
  <c r="AC53" i="31"/>
  <c r="M55" i="31"/>
  <c r="AE54" i="31"/>
  <c r="J22" i="31"/>
  <c r="H40" i="31"/>
  <c r="AK24" i="31"/>
  <c r="P47" i="31"/>
  <c r="AE35" i="31"/>
  <c r="Q24" i="31"/>
  <c r="P37" i="31"/>
  <c r="AA29" i="31"/>
  <c r="S39" i="31"/>
  <c r="AI35" i="31"/>
  <c r="Z24" i="31"/>
  <c r="AL38" i="31"/>
  <c r="P26" i="31"/>
  <c r="E46" i="31"/>
  <c r="V55" i="31"/>
  <c r="G49" i="31"/>
  <c r="AM50" i="31"/>
  <c r="I42" i="31"/>
  <c r="AK40" i="31"/>
  <c r="V47" i="31"/>
  <c r="D55" i="31"/>
  <c r="Y55" i="31"/>
  <c r="AK26" i="31"/>
  <c r="AA37" i="31"/>
  <c r="AI45" i="31"/>
  <c r="I45" i="31"/>
  <c r="E50" i="31"/>
  <c r="AH45" i="31"/>
  <c r="T47" i="31"/>
  <c r="H38" i="31"/>
  <c r="AI23" i="18"/>
  <c r="J29" i="18"/>
  <c r="AC48" i="18"/>
  <c r="S55" i="18"/>
  <c r="C44" i="18"/>
  <c r="M27" i="18"/>
  <c r="W51" i="18"/>
  <c r="AM55" i="18"/>
  <c r="O25" i="18"/>
  <c r="AC26" i="18"/>
  <c r="AL31" i="18"/>
  <c r="P43" i="18"/>
  <c r="S26" i="18"/>
  <c r="E28" i="18"/>
  <c r="X22" i="18"/>
  <c r="X32" i="18"/>
  <c r="AK45" i="18"/>
  <c r="Z27" i="18"/>
  <c r="AI34" i="18"/>
  <c r="AC35" i="18"/>
  <c r="Q51" i="18"/>
  <c r="AB32" i="18"/>
  <c r="S46" i="18"/>
  <c r="AG28" i="18"/>
  <c r="F39" i="18"/>
  <c r="H43" i="18"/>
  <c r="P30" i="18"/>
  <c r="R37" i="18"/>
  <c r="AI39" i="18"/>
  <c r="P27" i="18"/>
  <c r="F33" i="18"/>
  <c r="H40" i="18"/>
  <c r="H49" i="18"/>
  <c r="AD46" i="18"/>
  <c r="AH46" i="18"/>
  <c r="G34" i="18"/>
  <c r="N84" i="36"/>
  <c r="E21" i="36"/>
  <c r="C61" i="36"/>
  <c r="M45" i="36"/>
  <c r="J90" i="36"/>
  <c r="L54" i="36"/>
  <c r="J45" i="36"/>
  <c r="F44" i="36"/>
  <c r="M88" i="36"/>
  <c r="K75" i="36"/>
  <c r="L47" i="36"/>
  <c r="N43" i="36"/>
  <c r="E45" i="36"/>
  <c r="G41" i="36"/>
  <c r="M77" i="36"/>
  <c r="D83" i="36"/>
  <c r="G84" i="36"/>
  <c r="J84" i="36"/>
  <c r="C31" i="36"/>
  <c r="M90" i="36"/>
  <c r="C20" i="36"/>
  <c r="K32" i="36"/>
  <c r="M57" i="36"/>
  <c r="N86" i="36"/>
  <c r="F20" i="36"/>
  <c r="F87" i="36"/>
  <c r="C79" i="36"/>
  <c r="D84" i="36"/>
  <c r="K80" i="36"/>
  <c r="D18" i="36"/>
  <c r="J93" i="36"/>
  <c r="K77" i="36"/>
  <c r="N75" i="36"/>
  <c r="J58" i="36"/>
  <c r="J67" i="36"/>
  <c r="J55" i="36"/>
  <c r="K55" i="36"/>
  <c r="C45" i="36"/>
  <c r="E31" i="16"/>
  <c r="O27" i="16"/>
  <c r="AM40" i="16"/>
  <c r="AM33" i="16"/>
  <c r="C32" i="16"/>
  <c r="AH23" i="16"/>
  <c r="AF37" i="16"/>
  <c r="W28" i="16"/>
  <c r="Q40" i="16"/>
  <c r="I55" i="16"/>
  <c r="AI52" i="16"/>
  <c r="AB51" i="16"/>
  <c r="AK36" i="16"/>
  <c r="U45" i="16"/>
  <c r="AB48" i="16"/>
  <c r="Z43" i="16"/>
  <c r="P30" i="16"/>
  <c r="AO35" i="16"/>
  <c r="D24" i="16"/>
  <c r="W41" i="16"/>
  <c r="C33" i="16"/>
  <c r="I51" i="16"/>
  <c r="AO32" i="16"/>
  <c r="N27" i="16"/>
  <c r="J37" i="16"/>
  <c r="Q54" i="16"/>
  <c r="AF35" i="16"/>
  <c r="W37" i="16"/>
  <c r="U49" i="16"/>
  <c r="AB37" i="16"/>
  <c r="T46" i="16"/>
  <c r="AD28" i="16"/>
  <c r="AC54" i="16"/>
  <c r="B24" i="16"/>
  <c r="AA27" i="16"/>
  <c r="AD30" i="16"/>
  <c r="AD32" i="16"/>
  <c r="R40" i="16"/>
  <c r="L41" i="16"/>
  <c r="Z37" i="16"/>
  <c r="W47" i="16"/>
  <c r="AA37" i="16"/>
  <c r="AE39" i="16"/>
  <c r="I23" i="16"/>
  <c r="O31" i="16"/>
  <c r="X41" i="16"/>
  <c r="AF41" i="16"/>
  <c r="Z44" i="16"/>
  <c r="AN45" i="16"/>
  <c r="Y39" i="16"/>
  <c r="AI37" i="16"/>
  <c r="R44" i="16"/>
  <c r="AE45" i="16"/>
  <c r="L30" i="31"/>
  <c r="AI23" i="31"/>
  <c r="C22" i="31"/>
  <c r="AO25" i="31"/>
  <c r="D40" i="31"/>
  <c r="V41" i="31"/>
  <c r="AF24" i="31"/>
  <c r="U23" i="31"/>
  <c r="C34" i="31"/>
  <c r="C49" i="31"/>
  <c r="AM33" i="31"/>
  <c r="E22" i="31"/>
  <c r="E41" i="31"/>
  <c r="R25" i="31"/>
  <c r="I41" i="31"/>
  <c r="P28" i="31"/>
  <c r="D37" i="31"/>
  <c r="T33" i="31"/>
  <c r="C25" i="31"/>
  <c r="H48" i="31"/>
  <c r="AH38" i="31"/>
  <c r="AO44" i="31"/>
  <c r="P48" i="31"/>
  <c r="X52" i="31"/>
  <c r="H33" i="31"/>
  <c r="X24" i="31"/>
  <c r="G44" i="31"/>
  <c r="G47" i="31"/>
  <c r="O47" i="31"/>
  <c r="O55" i="31"/>
  <c r="E35" i="31"/>
  <c r="U31" i="31"/>
  <c r="AB37" i="31"/>
  <c r="X27" i="31"/>
  <c r="O48" i="31"/>
  <c r="I44" i="31"/>
  <c r="X53" i="31"/>
  <c r="AN47" i="31"/>
  <c r="K46" i="20"/>
  <c r="AD43" i="20"/>
  <c r="T50" i="20"/>
  <c r="I48" i="20"/>
  <c r="L25" i="20"/>
  <c r="AN39" i="20"/>
  <c r="C35" i="20"/>
  <c r="C27" i="20"/>
  <c r="G23" i="20"/>
  <c r="T31" i="20"/>
  <c r="D37" i="20"/>
  <c r="Z24" i="20"/>
  <c r="K38" i="20"/>
  <c r="AL50" i="20"/>
  <c r="C41" i="20"/>
  <c r="T30" i="20"/>
  <c r="L43" i="20"/>
  <c r="AN24" i="20"/>
  <c r="B46" i="20"/>
  <c r="T37" i="20"/>
  <c r="Z34" i="20"/>
  <c r="AH54" i="20"/>
  <c r="AH50" i="20"/>
  <c r="O28" i="20"/>
  <c r="P33" i="20"/>
  <c r="F50" i="20"/>
  <c r="F40" i="20"/>
  <c r="N27" i="20"/>
  <c r="Q52" i="20"/>
  <c r="E31" i="20"/>
  <c r="AK47" i="20"/>
  <c r="K47" i="20"/>
  <c r="H39" i="20"/>
  <c r="M29" i="20"/>
  <c r="AD45" i="20"/>
  <c r="K53" i="20"/>
  <c r="Y44" i="20"/>
  <c r="AI30" i="20"/>
  <c r="AH28" i="20"/>
  <c r="AG55" i="20"/>
  <c r="M42" i="20"/>
  <c r="H54" i="20"/>
  <c r="AA49" i="20"/>
  <c r="O37" i="20"/>
  <c r="H47" i="20"/>
  <c r="R24" i="20"/>
  <c r="AF28" i="20"/>
  <c r="AH55" i="20"/>
  <c r="H24" i="20"/>
  <c r="S36" i="20"/>
  <c r="AN30" i="20"/>
  <c r="AG42" i="20"/>
  <c r="K42" i="20"/>
  <c r="AJ32" i="20"/>
  <c r="AO26" i="20"/>
  <c r="AM52" i="20"/>
  <c r="D48" i="20"/>
  <c r="AA34" i="20"/>
  <c r="AC26" i="20"/>
  <c r="AC22" i="20"/>
  <c r="Z28" i="20"/>
  <c r="B40" i="20"/>
  <c r="G40" i="20"/>
  <c r="AB39" i="20"/>
  <c r="AM47" i="20"/>
  <c r="AI40" i="20"/>
  <c r="AN22" i="20"/>
  <c r="AC34" i="20"/>
  <c r="AL43" i="20"/>
  <c r="E41" i="20"/>
  <c r="AA40" i="20"/>
  <c r="AL30" i="20"/>
  <c r="U24" i="20"/>
  <c r="AD39" i="20"/>
  <c r="AN45" i="20"/>
  <c r="AK32" i="20"/>
  <c r="S25" i="20"/>
  <c r="W23" i="20"/>
  <c r="S30" i="20"/>
  <c r="R36" i="20"/>
  <c r="W51" i="20"/>
  <c r="S39" i="20"/>
  <c r="AI28" i="20"/>
  <c r="AO36" i="20"/>
  <c r="AD22" i="20"/>
  <c r="C45" i="20"/>
  <c r="Q44" i="20"/>
  <c r="B35" i="20"/>
  <c r="V31" i="20"/>
  <c r="N42" i="20"/>
  <c r="M53" i="20"/>
  <c r="F46" i="20"/>
  <c r="U25" i="20"/>
  <c r="T29" i="20"/>
  <c r="AF37" i="20"/>
  <c r="N38" i="20"/>
  <c r="AB25" i="20"/>
  <c r="E43" i="20"/>
  <c r="P26" i="20"/>
  <c r="AG45" i="20"/>
  <c r="B52" i="20"/>
  <c r="AB32" i="20"/>
  <c r="C55" i="20"/>
  <c r="D51" i="20"/>
  <c r="O32" i="20"/>
  <c r="G33" i="20"/>
  <c r="W40" i="20"/>
  <c r="E40" i="20"/>
  <c r="AI29" i="20"/>
  <c r="AC23" i="20"/>
  <c r="V47" i="20"/>
  <c r="F48" i="20"/>
  <c r="AC35" i="20"/>
  <c r="AG41" i="20"/>
  <c r="AO22" i="20"/>
  <c r="AJ53" i="20"/>
  <c r="J53" i="20"/>
  <c r="AB22" i="20"/>
  <c r="L34" i="20"/>
  <c r="D46" i="20"/>
  <c r="G46" i="20"/>
  <c r="E38" i="20"/>
  <c r="L32" i="20"/>
  <c r="AJ28" i="20"/>
  <c r="S51" i="20"/>
  <c r="N29" i="20"/>
  <c r="M37" i="20"/>
  <c r="Y24" i="20"/>
  <c r="AK42" i="20"/>
  <c r="K48" i="20"/>
  <c r="AG48" i="20"/>
  <c r="Y30" i="20"/>
  <c r="AI55" i="20"/>
  <c r="B33" i="20"/>
  <c r="S46" i="20"/>
  <c r="AA29" i="20"/>
  <c r="AB49" i="20"/>
  <c r="U35" i="20"/>
  <c r="AF22" i="20"/>
  <c r="K51" i="20"/>
  <c r="K44" i="20"/>
  <c r="P34" i="20"/>
  <c r="M46" i="20"/>
  <c r="P37" i="20"/>
  <c r="K25" i="20"/>
  <c r="U38" i="20"/>
  <c r="B44" i="20"/>
  <c r="AF42" i="20"/>
  <c r="Y50" i="20"/>
  <c r="Q48" i="20"/>
  <c r="Y49" i="20"/>
  <c r="H48" i="20"/>
  <c r="T44" i="20"/>
  <c r="H33" i="20"/>
  <c r="I35" i="20"/>
  <c r="AN31" i="20"/>
  <c r="L51" i="20"/>
  <c r="Z50" i="20"/>
  <c r="C51" i="20"/>
  <c r="F32" i="20"/>
  <c r="AK43" i="20"/>
  <c r="AL38" i="20"/>
  <c r="T38" i="20"/>
  <c r="AL26" i="20"/>
  <c r="J34" i="20"/>
  <c r="Z55" i="20"/>
  <c r="AM42" i="20"/>
  <c r="N30" i="20"/>
  <c r="AA23" i="20"/>
  <c r="V23" i="20"/>
  <c r="Z22" i="20"/>
  <c r="AI41" i="20"/>
  <c r="AH49" i="20"/>
  <c r="W54" i="20"/>
  <c r="M27" i="20"/>
  <c r="U50" i="20"/>
  <c r="K34" i="20"/>
  <c r="V37" i="20"/>
  <c r="G51" i="20"/>
  <c r="W32" i="20"/>
  <c r="T28" i="20"/>
  <c r="AL28" i="20"/>
  <c r="AM30" i="20"/>
  <c r="P27" i="20"/>
  <c r="AM38" i="20"/>
  <c r="N25" i="20"/>
  <c r="O38" i="20"/>
  <c r="Q35" i="20"/>
  <c r="X42" i="20"/>
  <c r="AA32" i="20"/>
  <c r="F33" i="20"/>
  <c r="E48" i="20"/>
  <c r="Y39" i="20"/>
  <c r="W49" i="20"/>
  <c r="L45" i="20"/>
  <c r="AI35" i="20"/>
  <c r="W43" i="20"/>
  <c r="Z45" i="20"/>
  <c r="L29" i="20"/>
  <c r="M38" i="20"/>
  <c r="M32" i="20"/>
  <c r="H45" i="20"/>
  <c r="G53" i="20"/>
  <c r="AK49" i="20"/>
  <c r="AJ49" i="20"/>
  <c r="G36" i="20"/>
  <c r="C28" i="20"/>
  <c r="O24" i="20"/>
  <c r="AM36" i="20"/>
  <c r="U36" i="20"/>
  <c r="P44" i="20"/>
  <c r="H53" i="20"/>
  <c r="V35" i="20"/>
  <c r="AN42" i="20"/>
  <c r="E32" i="20"/>
  <c r="Y51" i="20"/>
  <c r="R28" i="20"/>
  <c r="AB48" i="20"/>
  <c r="B48" i="20"/>
  <c r="G41" i="20"/>
  <c r="AM29" i="20"/>
  <c r="AK52" i="20"/>
  <c r="N49" i="20"/>
  <c r="AK34" i="20"/>
  <c r="O39" i="20"/>
  <c r="V36" i="20"/>
  <c r="AI52" i="20"/>
  <c r="H28" i="20"/>
  <c r="E24" i="20"/>
  <c r="AG49" i="20"/>
  <c r="AF27" i="20"/>
  <c r="C42" i="20"/>
  <c r="C44" i="20"/>
  <c r="AF26" i="20"/>
  <c r="AC33" i="20"/>
  <c r="V53" i="20"/>
  <c r="AE38" i="20"/>
  <c r="D26" i="20"/>
  <c r="Q51" i="20"/>
  <c r="W39" i="20"/>
  <c r="B23" i="20"/>
  <c r="T45" i="20"/>
  <c r="G25" i="20"/>
  <c r="F54" i="20"/>
  <c r="AH22" i="20"/>
  <c r="G55" i="20"/>
  <c r="M28" i="20"/>
  <c r="C22" i="20"/>
  <c r="AC49" i="20"/>
  <c r="H42" i="20"/>
  <c r="R55" i="20"/>
  <c r="G26" i="20"/>
  <c r="M23" i="20"/>
  <c r="R49" i="20"/>
  <c r="L36" i="20"/>
  <c r="M35" i="20"/>
  <c r="I23" i="20"/>
  <c r="AN40" i="20"/>
  <c r="L44" i="20"/>
  <c r="Y29" i="20"/>
  <c r="AC28" i="20"/>
  <c r="AH25" i="20"/>
  <c r="AK31" i="20"/>
  <c r="AN32" i="20"/>
  <c r="AB55" i="20"/>
  <c r="AD23" i="20"/>
  <c r="K55" i="20"/>
  <c r="E30" i="20"/>
  <c r="P24" i="20"/>
  <c r="N48" i="20"/>
  <c r="AJ26" i="20"/>
  <c r="D54" i="20"/>
  <c r="AE26" i="20"/>
  <c r="AF53" i="20"/>
  <c r="AA44" i="20"/>
  <c r="Z41" i="20"/>
  <c r="C46" i="20"/>
  <c r="AF51" i="20"/>
  <c r="AD54" i="20"/>
  <c r="AB43" i="20"/>
  <c r="S50" i="20"/>
  <c r="AJ51" i="20"/>
  <c r="AL32" i="20"/>
  <c r="Z26" i="20"/>
  <c r="AL44" i="20"/>
  <c r="AK55" i="20"/>
  <c r="AL33" i="20"/>
  <c r="D31" i="20"/>
  <c r="X26" i="20"/>
  <c r="AN55" i="20"/>
  <c r="AO39" i="20"/>
  <c r="AE28" i="20"/>
  <c r="B37" i="20"/>
  <c r="T32" i="20"/>
  <c r="AJ22" i="20"/>
  <c r="T53" i="20"/>
  <c r="U34" i="20"/>
  <c r="AK38" i="20"/>
  <c r="B36" i="20"/>
  <c r="P36" i="20"/>
  <c r="AI34" i="20"/>
  <c r="AF35" i="20"/>
  <c r="AD33" i="20"/>
  <c r="L28" i="20"/>
  <c r="V43" i="20"/>
  <c r="Z52" i="20"/>
  <c r="R31" i="20"/>
  <c r="J54" i="20"/>
  <c r="B55" i="20"/>
  <c r="AB38" i="20"/>
  <c r="AI47" i="20"/>
  <c r="P48" i="20"/>
  <c r="X29" i="20"/>
  <c r="T48" i="20"/>
  <c r="X41" i="20"/>
  <c r="Y41" i="20"/>
  <c r="AB50" i="20"/>
  <c r="L42" i="20"/>
  <c r="AI36" i="20"/>
  <c r="AH31" i="23"/>
  <c r="L25" i="23"/>
  <c r="AF30" i="23"/>
  <c r="P22" i="23"/>
  <c r="K33" i="23"/>
  <c r="P32" i="23"/>
  <c r="I37" i="23"/>
  <c r="E43" i="23"/>
  <c r="AA43" i="23"/>
  <c r="T26" i="23"/>
  <c r="U35" i="23"/>
  <c r="L23" i="23"/>
  <c r="AM33" i="23"/>
  <c r="O43" i="23"/>
  <c r="AN54" i="23"/>
  <c r="AL47" i="23"/>
  <c r="Y42" i="23"/>
  <c r="AJ39" i="23"/>
  <c r="AG46" i="23"/>
  <c r="E26" i="23"/>
  <c r="P49" i="23"/>
  <c r="I52" i="23"/>
  <c r="AJ40" i="23"/>
  <c r="S50" i="23"/>
  <c r="H32" i="23"/>
  <c r="W42" i="23"/>
  <c r="W31" i="23"/>
  <c r="AH52" i="23"/>
  <c r="M51" i="23"/>
  <c r="AL32" i="23"/>
  <c r="U30" i="23"/>
  <c r="S44" i="23"/>
  <c r="T34" i="23"/>
  <c r="AO42" i="23"/>
  <c r="AF38" i="23"/>
  <c r="AB46" i="23"/>
  <c r="AB52" i="23"/>
  <c r="AF50" i="23"/>
  <c r="AG30" i="23"/>
  <c r="V29" i="23"/>
  <c r="AN29" i="23"/>
  <c r="M23" i="23"/>
  <c r="AM49" i="23"/>
  <c r="P37" i="23"/>
  <c r="AG36" i="23"/>
  <c r="U36" i="23"/>
  <c r="AO33" i="23"/>
  <c r="R38" i="23"/>
  <c r="O38" i="23"/>
  <c r="AH38" i="23"/>
  <c r="AA25" i="23"/>
  <c r="AE52" i="23"/>
  <c r="I47" i="23"/>
  <c r="AF51" i="23"/>
  <c r="AA54" i="23"/>
  <c r="AM48" i="23"/>
  <c r="E37" i="23"/>
  <c r="J38" i="23"/>
  <c r="M31" i="23"/>
  <c r="AL36" i="23"/>
  <c r="E36" i="23"/>
  <c r="T35" i="23"/>
  <c r="AN30" i="23"/>
  <c r="N48" i="23"/>
  <c r="U34" i="23"/>
  <c r="AC28" i="23"/>
  <c r="X27" i="23"/>
  <c r="T51" i="23"/>
  <c r="W35" i="23"/>
  <c r="W30" i="23"/>
  <c r="C29" i="23"/>
  <c r="Q44" i="23"/>
  <c r="E22" i="23"/>
  <c r="AF53" i="23"/>
  <c r="AK45" i="23"/>
  <c r="AI55" i="23"/>
  <c r="T30" i="23"/>
  <c r="AK47" i="23"/>
  <c r="AN24" i="23"/>
  <c r="P41" i="23"/>
  <c r="AA31" i="23"/>
  <c r="N25" i="23"/>
  <c r="U24" i="23"/>
  <c r="S55" i="23"/>
  <c r="X38" i="23"/>
  <c r="Y38" i="23"/>
  <c r="J39" i="23"/>
  <c r="H27" i="23"/>
  <c r="AM39" i="23"/>
  <c r="AO40" i="23"/>
  <c r="N45" i="23"/>
  <c r="AJ23" i="23"/>
  <c r="AC50" i="23"/>
  <c r="K53" i="23"/>
  <c r="T54" i="23"/>
  <c r="J40" i="23"/>
  <c r="R51" i="23"/>
  <c r="AK38" i="23"/>
  <c r="AF45" i="23"/>
  <c r="AE24" i="23"/>
  <c r="F38" i="23"/>
  <c r="AK37" i="23"/>
  <c r="H38" i="23"/>
  <c r="I22" i="23"/>
  <c r="AL51" i="23"/>
  <c r="AC35" i="23"/>
  <c r="AI30" i="23"/>
  <c r="O29" i="23"/>
  <c r="D55" i="23"/>
  <c r="AE36" i="23"/>
  <c r="J33" i="23"/>
  <c r="N31" i="23"/>
  <c r="AK49" i="23"/>
  <c r="Y45" i="23"/>
  <c r="O44" i="23"/>
  <c r="AH55" i="23"/>
  <c r="AH48" i="23"/>
  <c r="AN38" i="23"/>
  <c r="N52" i="23"/>
  <c r="B50" i="23"/>
  <c r="Y24" i="23"/>
  <c r="J54" i="23"/>
  <c r="AG48" i="23"/>
  <c r="F43" i="23"/>
  <c r="L22" i="23"/>
  <c r="AM45" i="23"/>
  <c r="J55" i="23"/>
  <c r="AJ55" i="23"/>
  <c r="N23" i="23"/>
  <c r="S43" i="23"/>
  <c r="AA49" i="23"/>
  <c r="AK55" i="23"/>
  <c r="AD55" i="23"/>
  <c r="D41" i="23"/>
  <c r="D42" i="23"/>
  <c r="N46" i="23"/>
  <c r="U23" i="23"/>
  <c r="V51" i="23"/>
  <c r="AF46" i="23"/>
  <c r="AD40" i="23"/>
  <c r="H51" i="23"/>
  <c r="S52" i="23"/>
  <c r="B46" i="23"/>
  <c r="AI34" i="23"/>
  <c r="F33" i="23"/>
  <c r="D25" i="23"/>
  <c r="C48" i="23"/>
  <c r="Q36" i="23"/>
  <c r="AJ36" i="23"/>
  <c r="AF28" i="23"/>
  <c r="AK51" i="23"/>
  <c r="G49" i="23"/>
  <c r="H55" i="23"/>
  <c r="B54" i="23"/>
  <c r="B51" i="23"/>
  <c r="Q35" i="23"/>
  <c r="L30" i="23"/>
  <c r="AH28" i="23"/>
  <c r="AM41" i="23"/>
  <c r="X30" i="23"/>
  <c r="AC29" i="23"/>
  <c r="AD28" i="23"/>
  <c r="AI46" i="23"/>
  <c r="AN28" i="23"/>
  <c r="AE38" i="23"/>
  <c r="T23" i="23"/>
  <c r="G53" i="23"/>
  <c r="B30" i="23"/>
  <c r="L43" i="23"/>
  <c r="V24" i="23"/>
  <c r="AE46" i="23"/>
  <c r="AM47" i="23"/>
  <c r="E45" i="23"/>
  <c r="I54" i="23"/>
  <c r="L42" i="23"/>
  <c r="AJ46" i="23"/>
  <c r="K26" i="23"/>
  <c r="AC24" i="23"/>
  <c r="G44" i="23"/>
  <c r="V52" i="23"/>
  <c r="AD50" i="23"/>
  <c r="B23" i="23"/>
  <c r="K45" i="23"/>
  <c r="U48" i="23"/>
  <c r="AA36" i="23"/>
  <c r="X37" i="23"/>
  <c r="W29" i="23"/>
  <c r="V50" i="23"/>
  <c r="I38" i="23"/>
  <c r="K41" i="23"/>
  <c r="P36" i="23"/>
  <c r="AC44" i="23"/>
  <c r="X31" i="23"/>
  <c r="AA46" i="23"/>
  <c r="C52" i="23"/>
  <c r="K24" i="23"/>
  <c r="AJ44" i="23"/>
  <c r="N54" i="23"/>
  <c r="S41" i="23"/>
  <c r="N26" i="23"/>
  <c r="S33" i="23"/>
  <c r="AK26" i="23"/>
  <c r="L32" i="23"/>
  <c r="I44" i="23"/>
  <c r="W23" i="23"/>
  <c r="F28" i="23"/>
  <c r="AM34" i="23"/>
  <c r="AJ26" i="23"/>
  <c r="AK33" i="23"/>
  <c r="AL27" i="23"/>
  <c r="I35" i="23"/>
  <c r="E28" i="23"/>
  <c r="I36" i="23"/>
  <c r="AE53" i="23"/>
  <c r="C46" i="23"/>
  <c r="N28" i="23"/>
  <c r="I43" i="23"/>
  <c r="Z37" i="23"/>
  <c r="AB39" i="23"/>
  <c r="AI51" i="23"/>
  <c r="AL25" i="23"/>
  <c r="F42" i="23"/>
  <c r="G28" i="23"/>
  <c r="E54" i="23"/>
  <c r="AB54" i="23"/>
  <c r="I55" i="23"/>
  <c r="AB27" i="23"/>
  <c r="D46" i="23"/>
  <c r="R26" i="23"/>
  <c r="B43" i="23"/>
  <c r="R31" i="23"/>
  <c r="AM29" i="23"/>
  <c r="AK50" i="23"/>
  <c r="R29" i="14"/>
  <c r="P37" i="14"/>
  <c r="N28" i="14"/>
  <c r="G26" i="14"/>
  <c r="AF21" i="14"/>
  <c r="O46" i="14"/>
  <c r="J23" i="14"/>
  <c r="W25" i="14"/>
  <c r="Z28" i="14"/>
  <c r="G29" i="14"/>
  <c r="AB34" i="14"/>
  <c r="AH24" i="14"/>
  <c r="J45" i="14"/>
  <c r="Z25" i="14"/>
  <c r="U22" i="14"/>
  <c r="AQ22" i="14"/>
  <c r="W37" i="14"/>
  <c r="F51" i="14"/>
  <c r="K45" i="14"/>
  <c r="AE47" i="14"/>
  <c r="AR39" i="14"/>
  <c r="AM38" i="14"/>
  <c r="AE28" i="14"/>
  <c r="V27" i="14"/>
  <c r="B28" i="14"/>
  <c r="K48" i="14"/>
  <c r="AO46" i="14"/>
  <c r="AN39" i="14"/>
  <c r="B32" i="14"/>
  <c r="B31" i="14"/>
  <c r="Z30" i="14"/>
  <c r="AI50" i="23"/>
  <c r="N24" i="23"/>
  <c r="AK28" i="23"/>
  <c r="G52" i="23"/>
  <c r="C51" i="23"/>
  <c r="Y48" i="23"/>
  <c r="AI41" i="23"/>
  <c r="AO43" i="23"/>
  <c r="K34" i="23"/>
  <c r="H52" i="23"/>
  <c r="E44" i="23"/>
  <c r="U55" i="23"/>
  <c r="AJ34" i="23"/>
  <c r="AL46" i="23"/>
  <c r="AH30" i="23"/>
  <c r="AK44" i="23"/>
  <c r="D45" i="23"/>
  <c r="D44" i="23"/>
  <c r="AL49" i="23"/>
  <c r="AI40" i="23"/>
  <c r="AH54" i="23"/>
  <c r="S48" i="23"/>
  <c r="F25" i="23"/>
  <c r="Z30" i="23"/>
  <c r="D24" i="23"/>
  <c r="X29" i="23"/>
  <c r="J32" i="23"/>
  <c r="S31" i="23"/>
  <c r="AK29" i="23"/>
  <c r="AO35" i="23"/>
  <c r="AL54" i="23"/>
  <c r="AC45" i="23"/>
  <c r="AN22" i="23"/>
  <c r="AC33" i="23"/>
  <c r="N35" i="23"/>
  <c r="G32" i="23"/>
  <c r="W50" i="23"/>
  <c r="AG39" i="23"/>
  <c r="AE44" i="23"/>
  <c r="M52" i="23"/>
  <c r="J40" i="39"/>
  <c r="K51" i="39"/>
  <c r="N59" i="39"/>
  <c r="L49" i="39"/>
  <c r="N54" i="39"/>
  <c r="M47" i="39"/>
  <c r="C32" i="39"/>
  <c r="E41" i="39"/>
  <c r="F47" i="39"/>
  <c r="C49" i="39"/>
  <c r="D35" i="39"/>
  <c r="J39" i="39"/>
  <c r="N38" i="39"/>
  <c r="C30" i="39"/>
  <c r="N37" i="39"/>
  <c r="J53" i="39"/>
  <c r="N57" i="39"/>
  <c r="F50" i="39"/>
  <c r="K31" i="39"/>
  <c r="D32" i="39"/>
  <c r="K66" i="38"/>
  <c r="D60" i="38"/>
  <c r="K68" i="38"/>
  <c r="J49" i="38"/>
  <c r="C37" i="38"/>
  <c r="E38" i="38"/>
  <c r="C68" i="38"/>
  <c r="D59" i="39"/>
  <c r="D57" i="39"/>
  <c r="G35" i="39"/>
  <c r="E51" i="39"/>
  <c r="G51" i="39"/>
  <c r="M49" i="39"/>
  <c r="J19" i="39"/>
  <c r="D39" i="39"/>
  <c r="K19" i="39"/>
  <c r="M56" i="39"/>
  <c r="L20" i="39"/>
  <c r="K58" i="39"/>
  <c r="L41" i="39"/>
  <c r="C37" i="39"/>
  <c r="N39" i="39"/>
  <c r="J32" i="39"/>
  <c r="F34" i="39"/>
  <c r="F58" i="39"/>
  <c r="F37" i="39"/>
  <c r="E52" i="39"/>
  <c r="K42" i="38"/>
  <c r="G21" i="38"/>
  <c r="K54" i="38"/>
  <c r="C36" i="38"/>
  <c r="G18" i="38"/>
  <c r="N54" i="38"/>
  <c r="D68" i="7"/>
  <c r="L37" i="7"/>
  <c r="R61" i="7"/>
  <c r="Q86" i="7"/>
  <c r="G25" i="7"/>
  <c r="Y57" i="7"/>
  <c r="N82" i="7"/>
  <c r="K86" i="7"/>
  <c r="X60" i="7"/>
  <c r="X85" i="7"/>
  <c r="R87" i="7"/>
  <c r="S66" i="7"/>
  <c r="AH25" i="7"/>
  <c r="K80" i="7"/>
  <c r="AH40" i="7"/>
  <c r="L90" i="7"/>
  <c r="M18" i="7"/>
  <c r="AD22" i="7"/>
  <c r="O19" i="7"/>
  <c r="AA43" i="7"/>
  <c r="Y86" i="7"/>
  <c r="S58" i="7"/>
  <c r="Z38" i="7"/>
  <c r="Z22" i="7"/>
  <c r="AI24" i="7"/>
  <c r="AG21" i="7"/>
  <c r="F30" i="7"/>
  <c r="AF18" i="7"/>
  <c r="X42" i="7"/>
  <c r="M22" i="7"/>
  <c r="O27" i="7"/>
  <c r="T37" i="7"/>
  <c r="AE40" i="7"/>
  <c r="O41" i="7"/>
  <c r="R91" i="7"/>
  <c r="AE23" i="7"/>
  <c r="T40" i="7"/>
  <c r="AE36" i="7"/>
  <c r="Y21" i="7"/>
  <c r="J23" i="7"/>
  <c r="T20" i="7"/>
  <c r="K28" i="7"/>
  <c r="M57" i="7"/>
  <c r="N38" i="7"/>
  <c r="W20" i="7"/>
  <c r="V21" i="7"/>
  <c r="Q29" i="7"/>
  <c r="AA30" i="7"/>
  <c r="P36" i="7"/>
  <c r="Q39" i="7"/>
  <c r="T43" i="7"/>
  <c r="Q63" i="7"/>
  <c r="D71" i="7"/>
  <c r="B30" i="7"/>
  <c r="AB29" i="7"/>
  <c r="G19" i="7"/>
  <c r="V40" i="7"/>
  <c r="AB37" i="7"/>
  <c r="E29" i="7"/>
  <c r="AH28" i="7"/>
  <c r="R18" i="7"/>
  <c r="Z37" i="7"/>
  <c r="AD36" i="7"/>
  <c r="W19" i="7"/>
  <c r="T25" i="7"/>
  <c r="U18" i="7"/>
  <c r="AH26" i="7"/>
  <c r="S65" i="7"/>
  <c r="D81" i="7"/>
  <c r="I24" i="7"/>
  <c r="N59" i="7"/>
  <c r="AC25" i="7"/>
  <c r="U23" i="7"/>
  <c r="AJ36" i="7"/>
  <c r="H23" i="7"/>
  <c r="H44" i="7"/>
  <c r="B24" i="7"/>
  <c r="AE21" i="7"/>
  <c r="W28" i="7"/>
  <c r="O43" i="7"/>
  <c r="E43" i="7"/>
  <c r="E24" i="7"/>
  <c r="H18" i="7"/>
  <c r="Y24" i="7"/>
  <c r="AF38" i="7"/>
  <c r="N37" i="7"/>
  <c r="Z21" i="7"/>
  <c r="S42" i="7"/>
  <c r="T19" i="7"/>
  <c r="AF29" i="7"/>
  <c r="AE45" i="7"/>
  <c r="AD39" i="7"/>
  <c r="O86" i="7"/>
  <c r="V64" i="7"/>
  <c r="V85" i="7"/>
  <c r="T62" i="7"/>
  <c r="D77" i="7"/>
  <c r="E63" i="7"/>
  <c r="X77" i="7"/>
  <c r="P72" i="7"/>
  <c r="L77" i="7"/>
  <c r="G65" i="7"/>
  <c r="R71" i="7"/>
  <c r="AA40" i="7"/>
  <c r="H36" i="7"/>
  <c r="O40" i="7"/>
  <c r="AE47" i="7"/>
  <c r="D85" i="7"/>
  <c r="T57" i="7"/>
  <c r="C36" i="7"/>
  <c r="S48" i="7"/>
  <c r="I64" i="7"/>
  <c r="T89" i="7"/>
  <c r="Q46" i="7"/>
  <c r="J57" i="7"/>
  <c r="E84" i="7"/>
  <c r="Z25" i="7"/>
  <c r="Z43" i="7"/>
  <c r="C80" i="7"/>
  <c r="Z45" i="7"/>
  <c r="AG48" i="7"/>
  <c r="Q83" i="7"/>
  <c r="W58" i="7"/>
  <c r="J79" i="7"/>
  <c r="AD29" i="7"/>
  <c r="V70" i="7"/>
  <c r="T84" i="7"/>
  <c r="U63" i="7"/>
  <c r="H85" i="7"/>
  <c r="Y67" i="7"/>
  <c r="Y46" i="7"/>
  <c r="R41" i="7"/>
  <c r="J89" i="7"/>
  <c r="U81" i="7"/>
  <c r="U45" i="7"/>
  <c r="AC41" i="7"/>
  <c r="C46" i="7"/>
  <c r="S45" i="7"/>
  <c r="M48" i="7"/>
  <c r="F29" i="7"/>
  <c r="X67" i="7"/>
  <c r="H84" i="7"/>
  <c r="G45" i="7"/>
  <c r="S90" i="7"/>
  <c r="D90" i="7"/>
  <c r="C62" i="7"/>
  <c r="AJ39" i="7"/>
  <c r="K71" i="7"/>
  <c r="P64" i="7"/>
  <c r="R48" i="7"/>
  <c r="T46" i="7"/>
  <c r="W24" i="7"/>
  <c r="D91" i="7"/>
  <c r="O62" i="7"/>
  <c r="S40" i="7"/>
  <c r="R80" i="7"/>
  <c r="O70" i="7"/>
  <c r="H64" i="7"/>
  <c r="Y83" i="7"/>
  <c r="E67" i="7"/>
  <c r="AC47" i="7"/>
  <c r="AF24" i="7"/>
  <c r="D20" i="7"/>
  <c r="X59" i="7"/>
  <c r="E20" i="7"/>
  <c r="AG47" i="7"/>
  <c r="AA28" i="7"/>
  <c r="S29" i="7"/>
  <c r="S25" i="7"/>
  <c r="AG36" i="7"/>
  <c r="W21" i="7"/>
  <c r="C67" i="7"/>
  <c r="L28" i="7"/>
  <c r="Q19" i="7"/>
  <c r="AD44" i="7"/>
  <c r="P23" i="7"/>
  <c r="N92" i="7"/>
  <c r="AD23" i="7"/>
  <c r="V30" i="7"/>
  <c r="D19" i="7"/>
  <c r="K43" i="7"/>
  <c r="S27" i="7"/>
  <c r="AA27" i="7"/>
  <c r="F24" i="7"/>
  <c r="K64" i="7"/>
  <c r="AG19" i="7"/>
  <c r="AG46" i="7"/>
  <c r="J26" i="7"/>
  <c r="AA46" i="7"/>
  <c r="R39" i="7"/>
  <c r="R19" i="7"/>
  <c r="W46" i="7"/>
  <c r="Q30" i="7"/>
  <c r="O66" i="7"/>
  <c r="B42" i="7"/>
  <c r="W78" i="7"/>
  <c r="H40" i="7"/>
  <c r="AE39" i="7"/>
  <c r="AB22" i="7"/>
  <c r="AE18" i="7"/>
  <c r="K45" i="7"/>
  <c r="C39" i="7"/>
  <c r="AC38" i="7"/>
  <c r="D22" i="7"/>
  <c r="Y89" i="7"/>
  <c r="H43" i="7"/>
  <c r="AE37" i="7"/>
  <c r="F87" i="7"/>
  <c r="AH30" i="7"/>
  <c r="AE19" i="7"/>
  <c r="T36" i="7"/>
  <c r="D37" i="7"/>
  <c r="Q65" i="7"/>
  <c r="AC27" i="7"/>
  <c r="AB21" i="7"/>
  <c r="R60" i="7"/>
  <c r="I28" i="7"/>
  <c r="W57" i="7"/>
  <c r="F26" i="7"/>
  <c r="B64" i="7"/>
  <c r="Q43" i="7"/>
  <c r="E37" i="7"/>
  <c r="D57" i="7"/>
  <c r="D28" i="7"/>
  <c r="D23" i="7"/>
  <c r="K30" i="7"/>
  <c r="L27" i="7"/>
  <c r="T61" i="7"/>
  <c r="AE26" i="7"/>
  <c r="Y20" i="7"/>
  <c r="AE27" i="7"/>
  <c r="K25" i="7"/>
  <c r="AJ41" i="7"/>
  <c r="M61" i="7"/>
  <c r="S59" i="7"/>
  <c r="X69" i="7"/>
  <c r="P68" i="7"/>
  <c r="L69" i="7"/>
  <c r="N85" i="7"/>
  <c r="W79" i="7"/>
  <c r="U39" i="7"/>
  <c r="G70" i="7"/>
  <c r="R44" i="7"/>
  <c r="AJ48" i="7"/>
  <c r="O89" i="7"/>
  <c r="B38" i="7"/>
  <c r="H78" i="7"/>
  <c r="AF48" i="7"/>
  <c r="T77" i="7"/>
  <c r="O48" i="7"/>
  <c r="I89" i="7"/>
  <c r="X61" i="7"/>
  <c r="AF30" i="7"/>
  <c r="V72" i="7"/>
  <c r="D59" i="7"/>
  <c r="B86" i="7"/>
  <c r="H42" i="7"/>
  <c r="H71" i="7"/>
  <c r="X78" i="7"/>
  <c r="AB46" i="7"/>
  <c r="AD46" i="7"/>
  <c r="P77" i="7"/>
  <c r="AE41" i="7"/>
  <c r="T70" i="7"/>
  <c r="L78" i="7"/>
  <c r="B48" i="7"/>
  <c r="E77" i="7"/>
  <c r="Y84" i="7"/>
  <c r="K91" i="7"/>
  <c r="L61" i="7"/>
  <c r="B46" i="19"/>
  <c r="Q22" i="19"/>
  <c r="H33" i="19"/>
  <c r="AH33" i="19"/>
  <c r="N49" i="19"/>
  <c r="H44" i="19"/>
  <c r="AK24" i="19"/>
  <c r="B27" i="19"/>
  <c r="J52" i="19"/>
  <c r="I37" i="19"/>
  <c r="I48" i="19"/>
  <c r="Q42" i="19"/>
  <c r="AE35" i="19"/>
  <c r="S37" i="19"/>
  <c r="I34" i="19"/>
  <c r="AF28" i="19"/>
  <c r="AC52" i="19"/>
  <c r="AC45" i="19"/>
  <c r="R35" i="19"/>
  <c r="Z49" i="19"/>
  <c r="AK37" i="19"/>
  <c r="E42" i="19"/>
  <c r="D50" i="19"/>
  <c r="P32" i="19"/>
  <c r="N31" i="19"/>
  <c r="AO32" i="19"/>
  <c r="W40" i="19"/>
  <c r="I29" i="19"/>
  <c r="AN32" i="19"/>
  <c r="AC32" i="19"/>
  <c r="T52" i="19"/>
  <c r="AJ24" i="19"/>
  <c r="O44" i="19"/>
  <c r="N54" i="19"/>
  <c r="AA30" i="19"/>
  <c r="L32" i="19"/>
  <c r="M55" i="19"/>
  <c r="AO53" i="19"/>
  <c r="S41" i="19"/>
  <c r="C40" i="19"/>
  <c r="C35" i="19"/>
  <c r="D29" i="19"/>
  <c r="T38" i="19"/>
  <c r="T32" i="19"/>
  <c r="F46" i="19"/>
  <c r="B48" i="19"/>
  <c r="AJ25" i="19"/>
  <c r="AL34" i="19"/>
  <c r="AJ29" i="19"/>
  <c r="E23" i="19"/>
  <c r="AM24" i="19"/>
  <c r="I24" i="19"/>
  <c r="Q33" i="19"/>
  <c r="U33" i="19"/>
  <c r="AK53" i="19"/>
  <c r="C24" i="19"/>
  <c r="K29" i="19"/>
  <c r="AD49" i="19"/>
  <c r="AC24" i="19"/>
  <c r="U47" i="19"/>
  <c r="AJ48" i="19"/>
  <c r="O25" i="19"/>
  <c r="Y44" i="19"/>
  <c r="L22" i="19"/>
  <c r="U55" i="19"/>
  <c r="X27" i="19"/>
  <c r="AA42" i="19"/>
  <c r="C27" i="19"/>
  <c r="M26" i="19"/>
  <c r="AM53" i="19"/>
  <c r="AC23" i="19"/>
  <c r="AB43" i="19"/>
  <c r="AG37" i="19"/>
  <c r="AG39" i="19"/>
  <c r="E36" i="19"/>
  <c r="J48" i="19"/>
  <c r="L31" i="19"/>
  <c r="K28" i="19"/>
  <c r="E41" i="19"/>
  <c r="L55" i="19"/>
  <c r="AL38" i="19"/>
  <c r="E28" i="19"/>
  <c r="C38" i="19"/>
  <c r="AC39" i="19"/>
  <c r="M52" i="19"/>
  <c r="AG49" i="19"/>
  <c r="Y38" i="19"/>
  <c r="B25" i="19"/>
  <c r="C32" i="19"/>
  <c r="O36" i="19"/>
  <c r="R37" i="19"/>
  <c r="AM34" i="19"/>
  <c r="AF43" i="19"/>
  <c r="X36" i="19"/>
  <c r="AC33" i="19"/>
  <c r="T50" i="19"/>
  <c r="AF46" i="19"/>
  <c r="AO52" i="19"/>
  <c r="K37" i="19"/>
  <c r="S33" i="19"/>
  <c r="AD37" i="19"/>
  <c r="Y30" i="19"/>
  <c r="AI45" i="19"/>
  <c r="Q24" i="19"/>
  <c r="T36" i="19"/>
  <c r="R34" i="19"/>
  <c r="G45" i="19"/>
  <c r="Q30" i="19"/>
  <c r="AG36" i="19"/>
  <c r="AJ50" i="19"/>
  <c r="AD24" i="19"/>
  <c r="V44" i="19"/>
  <c r="I49" i="19"/>
  <c r="M46" i="19"/>
  <c r="AO46" i="19"/>
  <c r="AB53" i="19"/>
  <c r="Y54" i="19"/>
  <c r="F47" i="19"/>
  <c r="S27" i="19"/>
  <c r="V46" i="19"/>
  <c r="AG32" i="19"/>
  <c r="AB30" i="19"/>
  <c r="B30" i="19"/>
  <c r="AM45" i="19"/>
  <c r="AD28" i="19"/>
  <c r="C30" i="19"/>
  <c r="G48" i="19"/>
  <c r="T42" i="19"/>
  <c r="F34" i="19"/>
  <c r="Z34" i="19"/>
  <c r="H38" i="19"/>
  <c r="D33" i="19"/>
  <c r="Z23" i="19"/>
  <c r="AH30" i="19"/>
  <c r="R39" i="19"/>
  <c r="U45" i="19"/>
  <c r="AO22" i="19"/>
  <c r="AD50" i="19"/>
  <c r="AD30" i="19"/>
  <c r="H52" i="19"/>
  <c r="G40" i="19"/>
  <c r="Y49" i="19"/>
  <c r="AN23" i="19"/>
  <c r="R25" i="19"/>
  <c r="AO31" i="19"/>
  <c r="R40" i="19"/>
  <c r="B42" i="19"/>
  <c r="X24" i="19"/>
  <c r="AI22" i="19"/>
  <c r="AG40" i="19"/>
  <c r="E37" i="19"/>
  <c r="N33" i="19"/>
  <c r="AD25" i="19"/>
  <c r="V29" i="19"/>
  <c r="V53" i="19"/>
  <c r="G41" i="19"/>
  <c r="AK28" i="19"/>
  <c r="B23" i="19"/>
  <c r="K40" i="19"/>
  <c r="AK40" i="19"/>
  <c r="Z41" i="19"/>
  <c r="L33" i="19"/>
  <c r="Z42" i="19"/>
  <c r="O48" i="19"/>
  <c r="AJ40" i="19"/>
  <c r="AH55" i="19"/>
  <c r="P23" i="19"/>
  <c r="E22" i="19"/>
  <c r="AH43" i="19"/>
  <c r="AE44" i="19"/>
  <c r="AJ38" i="19"/>
  <c r="AK27" i="19"/>
  <c r="V51" i="19"/>
  <c r="U42" i="19"/>
  <c r="AF48" i="19"/>
  <c r="B50" i="19"/>
  <c r="AK30" i="19"/>
  <c r="AM46" i="19"/>
  <c r="G22" i="19"/>
  <c r="H35" i="19"/>
  <c r="AC22" i="19"/>
  <c r="F51" i="19"/>
  <c r="M49" i="19"/>
  <c r="Q35" i="19"/>
  <c r="AA23" i="19"/>
  <c r="AM36" i="19"/>
  <c r="B34" i="19"/>
  <c r="Y24" i="19"/>
  <c r="X51" i="19"/>
  <c r="F30" i="19"/>
  <c r="R48" i="19"/>
  <c r="AI50" i="19"/>
  <c r="C54" i="19"/>
  <c r="AN31" i="19"/>
  <c r="R49" i="19"/>
  <c r="AI37" i="19"/>
  <c r="G55" i="19"/>
  <c r="Q45" i="19"/>
  <c r="B36" i="19"/>
  <c r="I52" i="19"/>
  <c r="AM23" i="19"/>
  <c r="L41" i="19"/>
  <c r="AI42" i="19"/>
  <c r="G32" i="19"/>
  <c r="AB54" i="19"/>
  <c r="S48" i="19"/>
  <c r="E26" i="19"/>
  <c r="G24" i="19"/>
  <c r="P43" i="19"/>
  <c r="AO28" i="19"/>
  <c r="P31" i="19"/>
  <c r="F43" i="19"/>
  <c r="V47" i="19"/>
  <c r="E47" i="19"/>
  <c r="I32" i="19"/>
  <c r="G33" i="19"/>
  <c r="G39" i="19"/>
  <c r="Q29" i="19"/>
  <c r="J33" i="19"/>
  <c r="I42" i="19"/>
  <c r="T39" i="19"/>
  <c r="W33" i="19"/>
  <c r="K31" i="19"/>
  <c r="M47" i="19"/>
  <c r="AC29" i="19"/>
  <c r="AE27" i="19"/>
  <c r="AJ39" i="19"/>
  <c r="R43" i="19"/>
  <c r="AH34" i="19"/>
  <c r="P54" i="19"/>
  <c r="W47" i="19"/>
  <c r="V22" i="19"/>
  <c r="Q47" i="19"/>
  <c r="V35" i="19"/>
  <c r="X46" i="19"/>
  <c r="S36" i="19"/>
  <c r="V41" i="19"/>
  <c r="AC44" i="19"/>
  <c r="G26" i="19"/>
  <c r="M40" i="19"/>
  <c r="W43" i="19"/>
  <c r="AF35" i="19"/>
  <c r="F52" i="19"/>
  <c r="Z53" i="19"/>
  <c r="AD34" i="19"/>
  <c r="Y25" i="19"/>
  <c r="R50" i="19"/>
  <c r="L38" i="19"/>
  <c r="G27" i="19"/>
  <c r="AD48" i="19"/>
  <c r="L25" i="19"/>
  <c r="AI55" i="19"/>
  <c r="L26" i="19"/>
  <c r="AE32" i="19"/>
  <c r="AG27" i="19"/>
  <c r="L28" i="19"/>
  <c r="L50" i="19"/>
  <c r="U25" i="19"/>
  <c r="M42" i="19"/>
  <c r="AM40" i="19"/>
  <c r="AL36" i="19"/>
  <c r="K38" i="42"/>
  <c r="V67" i="42"/>
  <c r="T68" i="42"/>
  <c r="Y58" i="42"/>
  <c r="AC28" i="42"/>
  <c r="E47" i="42"/>
  <c r="T29" i="42"/>
  <c r="R19" i="42"/>
  <c r="AD38" i="42"/>
  <c r="H88" i="42"/>
  <c r="L30" i="42"/>
  <c r="N43" i="42"/>
  <c r="J60" i="42"/>
  <c r="F26" i="42"/>
  <c r="Y43" i="42"/>
  <c r="L61" i="42"/>
  <c r="V42" i="42"/>
  <c r="Y90" i="42"/>
  <c r="Q27" i="42"/>
  <c r="U77" i="42"/>
  <c r="R60" i="42"/>
  <c r="Y82" i="42"/>
  <c r="N86" i="42"/>
  <c r="Y21" i="42"/>
  <c r="N36" i="42"/>
  <c r="U42" i="42"/>
  <c r="P37" i="42"/>
  <c r="X30" i="42"/>
  <c r="X182" i="37"/>
  <c r="X99" i="37"/>
  <c r="AB19" i="42"/>
  <c r="W87" i="42"/>
  <c r="L91" i="42"/>
  <c r="W80" i="42"/>
  <c r="N23" i="42"/>
  <c r="F24" i="42"/>
  <c r="Q57" i="42"/>
  <c r="W45" i="42"/>
  <c r="M77" i="42"/>
  <c r="Y69" i="42"/>
  <c r="X18" i="42"/>
  <c r="T45" i="42"/>
  <c r="AH38" i="42"/>
  <c r="N19" i="42"/>
  <c r="I19" i="42"/>
  <c r="K77" i="42"/>
  <c r="I82" i="42"/>
  <c r="Y59" i="42"/>
  <c r="Z27" i="42"/>
  <c r="H20" i="42"/>
  <c r="H19" i="42"/>
  <c r="N26" i="42"/>
  <c r="G90" i="42"/>
  <c r="AJ37" i="42"/>
  <c r="I30" i="42"/>
  <c r="C82" i="42"/>
  <c r="AD46" i="42"/>
  <c r="R79" i="42"/>
  <c r="X157" i="37"/>
  <c r="X179" i="37"/>
  <c r="V22" i="18"/>
  <c r="U28" i="18"/>
  <c r="AA53" i="18"/>
  <c r="B34" i="18"/>
  <c r="AN37" i="18"/>
  <c r="V49" i="18"/>
  <c r="AJ29" i="18"/>
  <c r="I51" i="18"/>
  <c r="AN31" i="18"/>
  <c r="B42" i="18"/>
  <c r="B54" i="18"/>
  <c r="Y30" i="18"/>
  <c r="AA30" i="18"/>
  <c r="AG53" i="18"/>
  <c r="I28" i="18"/>
  <c r="X30" i="18"/>
  <c r="N23" i="18"/>
  <c r="J31" i="18"/>
  <c r="D27" i="18"/>
  <c r="V27" i="18"/>
  <c r="AL25" i="18"/>
  <c r="J32" i="18"/>
  <c r="Q42" i="18"/>
  <c r="AK43" i="18"/>
  <c r="AL41" i="18"/>
  <c r="E41" i="18"/>
  <c r="Q36" i="18"/>
  <c r="T29" i="18"/>
  <c r="D41" i="18"/>
  <c r="O43" i="18"/>
  <c r="Y37" i="18"/>
  <c r="Y31" i="18"/>
  <c r="AN44" i="18"/>
  <c r="E24" i="18"/>
  <c r="AO22" i="18"/>
  <c r="D45" i="18"/>
  <c r="O39" i="18"/>
  <c r="G31" i="18"/>
  <c r="AI28" i="18"/>
  <c r="C33" i="18"/>
  <c r="AB35" i="18"/>
  <c r="I26" i="18"/>
  <c r="K42" i="18"/>
  <c r="I23" i="18"/>
  <c r="AF28" i="18"/>
  <c r="AC51" i="18"/>
  <c r="N51" i="18"/>
  <c r="AM33" i="18"/>
  <c r="J40" i="18"/>
  <c r="N38" i="18"/>
  <c r="B36" i="18"/>
  <c r="AK46" i="18"/>
  <c r="F28" i="18"/>
  <c r="AL33" i="18"/>
  <c r="V33" i="18"/>
  <c r="H54" i="18"/>
  <c r="B50" i="18"/>
  <c r="W55" i="18"/>
  <c r="O33" i="18"/>
  <c r="R28" i="18"/>
  <c r="K25" i="18"/>
  <c r="L50" i="18"/>
  <c r="T45" i="18"/>
  <c r="N35" i="18"/>
  <c r="K49" i="18"/>
  <c r="T25" i="18"/>
  <c r="S47" i="18"/>
  <c r="AF46" i="18"/>
  <c r="AE54" i="18"/>
  <c r="AC23" i="18"/>
  <c r="AC42" i="18"/>
  <c r="AK55" i="18"/>
  <c r="V45" i="18"/>
  <c r="Z43" i="18"/>
  <c r="AO53" i="18"/>
  <c r="G44" i="18"/>
  <c r="AM51" i="18"/>
  <c r="R54" i="18"/>
  <c r="I46" i="18"/>
  <c r="AO29" i="18"/>
  <c r="AL23" i="18"/>
  <c r="K22" i="18"/>
  <c r="AH44" i="18"/>
  <c r="AJ55" i="18"/>
  <c r="U35" i="18"/>
  <c r="AI26" i="18"/>
  <c r="AC24" i="18"/>
  <c r="K48" i="18"/>
  <c r="AD41" i="18"/>
  <c r="AG32" i="18"/>
  <c r="K38" i="18"/>
  <c r="AH23" i="18"/>
  <c r="AN23" i="18"/>
  <c r="K23" i="18"/>
  <c r="AB26" i="18"/>
  <c r="V25" i="18"/>
  <c r="I33" i="18"/>
  <c r="AI41" i="18"/>
  <c r="C47" i="18"/>
  <c r="C23" i="18"/>
  <c r="J36" i="18"/>
  <c r="I25" i="18"/>
  <c r="AE32" i="18"/>
  <c r="AB42" i="18"/>
  <c r="S28" i="18"/>
  <c r="W28" i="18"/>
  <c r="E22" i="18"/>
  <c r="AE25" i="18"/>
  <c r="C49" i="18"/>
  <c r="D24" i="18"/>
  <c r="AG43" i="18"/>
  <c r="D44" i="18"/>
  <c r="P29" i="18"/>
  <c r="AD28" i="18"/>
  <c r="T31" i="18"/>
  <c r="O36" i="18"/>
  <c r="V39" i="18"/>
  <c r="O55" i="18"/>
  <c r="B31" i="18"/>
  <c r="R47" i="18"/>
  <c r="AG33" i="18"/>
  <c r="P26" i="18"/>
  <c r="Q37" i="18"/>
  <c r="J46" i="18"/>
  <c r="H25" i="18"/>
  <c r="AD32" i="18"/>
  <c r="D40" i="18"/>
  <c r="AE34" i="18"/>
  <c r="AF45" i="18"/>
  <c r="AK22" i="18"/>
  <c r="AB24" i="18"/>
  <c r="I24" i="18"/>
  <c r="N24" i="18"/>
  <c r="AJ28" i="18"/>
  <c r="O44" i="18"/>
  <c r="S44" i="18"/>
  <c r="L28" i="18"/>
  <c r="Q35" i="18"/>
  <c r="H30" i="18"/>
  <c r="R26" i="18"/>
  <c r="N31" i="18"/>
  <c r="K40" i="18"/>
  <c r="B47" i="18"/>
  <c r="J23" i="18"/>
  <c r="L32" i="18"/>
  <c r="N27" i="18"/>
  <c r="P52" i="18"/>
  <c r="B26" i="18"/>
  <c r="AB28" i="18"/>
  <c r="Y33" i="18"/>
  <c r="AN30" i="18"/>
  <c r="R30" i="18"/>
  <c r="AA45" i="18"/>
  <c r="L51" i="18"/>
  <c r="D31" i="18"/>
  <c r="AE23" i="18"/>
  <c r="AL34" i="18"/>
  <c r="J54" i="18"/>
  <c r="F25" i="18"/>
  <c r="AG24" i="18"/>
  <c r="AH35" i="18"/>
  <c r="AF54" i="18"/>
  <c r="T26" i="18"/>
  <c r="N28" i="18"/>
  <c r="AB29" i="18"/>
  <c r="AE33" i="18"/>
  <c r="M48" i="18"/>
  <c r="B45" i="18"/>
  <c r="J43" i="18"/>
  <c r="AK34" i="18"/>
  <c r="AD36" i="18"/>
  <c r="AD40" i="18"/>
  <c r="T39" i="18"/>
  <c r="AE37" i="18"/>
  <c r="J55" i="18"/>
  <c r="AL46" i="18"/>
  <c r="G37" i="18"/>
  <c r="T48" i="18"/>
  <c r="H44" i="18"/>
  <c r="Q30" i="18"/>
  <c r="G46" i="18"/>
  <c r="W46" i="18"/>
  <c r="I40" i="18"/>
  <c r="AO49" i="18"/>
  <c r="AN47" i="18"/>
  <c r="N52" i="18"/>
  <c r="AE31" i="18"/>
  <c r="L53" i="18"/>
  <c r="W23" i="18"/>
  <c r="AH25" i="18"/>
  <c r="U42" i="18"/>
  <c r="O23" i="18"/>
  <c r="U25" i="18"/>
  <c r="S38" i="18"/>
  <c r="AG39" i="18"/>
  <c r="X53" i="18"/>
  <c r="F50" i="18"/>
  <c r="T50" i="18"/>
  <c r="N49" i="18"/>
  <c r="AJ51" i="18"/>
  <c r="AG29" i="18"/>
  <c r="AA38" i="18"/>
  <c r="C27" i="18"/>
  <c r="D32" i="18"/>
  <c r="AK35" i="18"/>
  <c r="U53" i="18"/>
  <c r="M46" i="18"/>
  <c r="AL42" i="18"/>
  <c r="K43" i="18"/>
  <c r="E33" i="18"/>
  <c r="AH47" i="18"/>
  <c r="T42" i="18"/>
  <c r="Z40" i="16"/>
  <c r="AO28" i="16"/>
  <c r="W30" i="16"/>
  <c r="Q34" i="16"/>
  <c r="W51" i="16"/>
  <c r="AK26" i="16"/>
  <c r="AI41" i="16"/>
  <c r="C27" i="16"/>
  <c r="L24" i="16"/>
  <c r="AE34" i="16"/>
  <c r="V43" i="16"/>
  <c r="P49" i="16"/>
  <c r="AI44" i="16"/>
  <c r="L50" i="16"/>
  <c r="M51" i="16"/>
  <c r="G42" i="16"/>
  <c r="C51" i="16"/>
  <c r="J52" i="16"/>
  <c r="Z52" i="16"/>
  <c r="W26" i="16"/>
  <c r="T27" i="16"/>
  <c r="M49" i="16"/>
  <c r="N32" i="16"/>
  <c r="AH31" i="16"/>
  <c r="AL52" i="16"/>
  <c r="W35" i="16"/>
  <c r="X36" i="16"/>
  <c r="AE25" i="16"/>
  <c r="M27" i="16"/>
  <c r="K45" i="16"/>
  <c r="AJ39" i="16"/>
  <c r="H54" i="16"/>
  <c r="B41" i="16"/>
  <c r="AI51" i="16"/>
  <c r="W48" i="16"/>
  <c r="V37" i="16"/>
  <c r="M48" i="16"/>
  <c r="R53" i="16"/>
  <c r="P47" i="16"/>
  <c r="Y52" i="16"/>
  <c r="AC49" i="16"/>
  <c r="U53" i="16"/>
  <c r="AH42" i="18"/>
  <c r="C35" i="18"/>
  <c r="L45" i="18"/>
  <c r="N53" i="18"/>
  <c r="AM53" i="18"/>
  <c r="AB52" i="18"/>
  <c r="AO27" i="18"/>
  <c r="AB53" i="18"/>
  <c r="AE48" i="18"/>
  <c r="R49" i="18"/>
  <c r="J44" i="18"/>
  <c r="AE41" i="18"/>
  <c r="D50" i="18"/>
  <c r="V43" i="18"/>
  <c r="AN41" i="18"/>
  <c r="AJ53" i="18"/>
  <c r="AE38" i="18"/>
  <c r="AF42" i="18"/>
  <c r="AB55" i="18"/>
  <c r="B40" i="18"/>
  <c r="U44" i="18"/>
  <c r="AK49" i="18"/>
  <c r="M55" i="18"/>
  <c r="AE39" i="18"/>
  <c r="AJ43" i="18"/>
  <c r="O53" i="18"/>
  <c r="Q38" i="18"/>
  <c r="O42" i="18"/>
  <c r="G55" i="18"/>
  <c r="AA39" i="18"/>
  <c r="AN43" i="18"/>
  <c r="P49" i="18"/>
  <c r="AA41" i="18"/>
  <c r="Z41" i="18"/>
  <c r="J42" i="18"/>
  <c r="B33" i="18"/>
  <c r="AJ37" i="18"/>
  <c r="P25" i="18"/>
  <c r="AM28" i="18"/>
  <c r="M26" i="18"/>
  <c r="H24" i="18"/>
  <c r="E23" i="18"/>
  <c r="AL28" i="18"/>
  <c r="V23" i="18"/>
  <c r="AI54" i="18"/>
  <c r="AH43" i="18"/>
  <c r="F48" i="18"/>
  <c r="M37" i="18"/>
  <c r="P44" i="18"/>
  <c r="AO36" i="18"/>
  <c r="N54" i="18"/>
  <c r="U55" i="18"/>
  <c r="G52" i="18"/>
  <c r="Y34" i="18"/>
  <c r="D47" i="18"/>
  <c r="AK28" i="18"/>
  <c r="V44" i="18"/>
  <c r="P47" i="18"/>
  <c r="AA29" i="18"/>
  <c r="AC44" i="18"/>
  <c r="W44" i="18"/>
  <c r="AM49" i="18"/>
  <c r="AE53" i="18"/>
  <c r="O46" i="18"/>
  <c r="AE51" i="18"/>
  <c r="L37" i="18"/>
  <c r="B41" i="18"/>
  <c r="AM45" i="18"/>
  <c r="O51" i="18"/>
  <c r="M42" i="18"/>
  <c r="AO43" i="18"/>
  <c r="Q49" i="18"/>
  <c r="H51" i="18"/>
  <c r="AH45" i="18"/>
  <c r="J51" i="18"/>
  <c r="AL36" i="18"/>
  <c r="M54" i="18"/>
  <c r="AJ50" i="18"/>
  <c r="AI50" i="18"/>
  <c r="AC47" i="18"/>
  <c r="W26" i="18"/>
  <c r="J30" i="18"/>
  <c r="AN33" i="18"/>
  <c r="P36" i="18"/>
  <c r="AF33" i="18"/>
  <c r="I31" i="18"/>
  <c r="AD55" i="18"/>
  <c r="H33" i="18"/>
  <c r="P23" i="18"/>
  <c r="AM32" i="18"/>
  <c r="V38" i="18"/>
  <c r="T38" i="18"/>
  <c r="AD39" i="18"/>
  <c r="AB30" i="18"/>
  <c r="P34" i="18"/>
  <c r="J48" i="18"/>
  <c r="Y26" i="18"/>
  <c r="M23" i="18"/>
  <c r="J22" i="18"/>
  <c r="G39" i="18"/>
  <c r="X24" i="18"/>
  <c r="S32" i="18"/>
  <c r="AN53" i="18"/>
  <c r="AO44" i="18"/>
  <c r="AA44" i="18"/>
  <c r="Z44" i="18"/>
  <c r="AH34" i="18"/>
  <c r="AC30" i="18"/>
  <c r="AN50" i="18"/>
  <c r="U45" i="18"/>
  <c r="O35" i="18"/>
  <c r="P41" i="18"/>
  <c r="H46" i="18"/>
  <c r="AG38" i="18"/>
  <c r="X55" i="18"/>
  <c r="AK40" i="18"/>
  <c r="AA32" i="18"/>
  <c r="K44" i="18"/>
  <c r="AJ48" i="18"/>
  <c r="M34" i="18"/>
  <c r="AB44" i="18"/>
  <c r="O50" i="18"/>
  <c r="AF51" i="18"/>
  <c r="N37" i="18"/>
  <c r="AJ42" i="18"/>
  <c r="Z53" i="18"/>
  <c r="X38" i="18"/>
  <c r="W42" i="18"/>
  <c r="AG47" i="18"/>
  <c r="I53" i="18"/>
  <c r="M38" i="18"/>
  <c r="V52" i="18"/>
  <c r="M51" i="18"/>
  <c r="AM36" i="18"/>
  <c r="AM44" i="18"/>
  <c r="E53" i="18"/>
  <c r="J38" i="18"/>
  <c r="G42" i="18"/>
  <c r="N47" i="18"/>
  <c r="AF39" i="18"/>
  <c r="X39" i="18"/>
  <c r="Z40" i="18"/>
  <c r="X31" i="18"/>
  <c r="L35" i="18"/>
  <c r="AO55" i="18"/>
  <c r="U27" i="18"/>
  <c r="C24" i="18"/>
  <c r="E36" i="18"/>
  <c r="X45" i="18"/>
  <c r="AI27" i="18"/>
  <c r="AE40" i="18"/>
  <c r="S40" i="18"/>
  <c r="C53" i="18"/>
  <c r="E45" i="18"/>
  <c r="E49" i="18"/>
  <c r="AG26" i="18"/>
  <c r="C38" i="18"/>
  <c r="O32" i="18"/>
  <c r="T43" i="18"/>
  <c r="R51" i="18"/>
  <c r="AF44" i="18"/>
  <c r="AB54" i="18"/>
  <c r="AF50" i="18"/>
  <c r="Y36" i="18"/>
  <c r="F47" i="18"/>
  <c r="X52" i="18"/>
  <c r="AI37" i="18"/>
  <c r="AC41" i="18"/>
  <c r="AG46" i="18"/>
  <c r="I52" i="18"/>
  <c r="X37" i="18"/>
  <c r="AL43" i="18"/>
  <c r="K50" i="18"/>
  <c r="AA55" i="18"/>
  <c r="L49" i="18"/>
  <c r="D52" i="18"/>
  <c r="U37" i="18"/>
  <c r="L41" i="18"/>
  <c r="L46" i="18"/>
  <c r="AC38" i="18"/>
  <c r="AB38" i="18"/>
  <c r="AK39" i="18"/>
  <c r="AJ30" i="18"/>
  <c r="W34" i="18"/>
  <c r="AE49" i="18"/>
  <c r="AF26" i="18"/>
  <c r="S23" i="18"/>
  <c r="P22" i="18"/>
  <c r="N41" i="18"/>
  <c r="AJ24" i="18"/>
  <c r="Z34" i="18"/>
  <c r="AH32" i="18"/>
  <c r="L39" i="18"/>
  <c r="U46" i="18"/>
  <c r="G41" i="18"/>
  <c r="V28" i="18"/>
  <c r="AK27" i="18"/>
  <c r="C28" i="18"/>
  <c r="AM47" i="18"/>
  <c r="V26" i="18"/>
  <c r="F27" i="18"/>
  <c r="E52" i="18"/>
  <c r="AK38" i="18"/>
  <c r="W47" i="18"/>
  <c r="AG41" i="18"/>
  <c r="O28" i="18"/>
  <c r="B32" i="18"/>
  <c r="AF35" i="18"/>
  <c r="Y24" i="18"/>
  <c r="AI44" i="18"/>
  <c r="AG34" i="18"/>
  <c r="K32" i="18"/>
  <c r="S22" i="18"/>
  <c r="R36" i="18"/>
  <c r="E42" i="18"/>
  <c r="AI40" i="18"/>
  <c r="AH40" i="18"/>
  <c r="Y41" i="18"/>
  <c r="T32" i="18"/>
  <c r="H36" i="18"/>
  <c r="AL24" i="18"/>
  <c r="Q28" i="18"/>
  <c r="Q25" i="18"/>
  <c r="AD23" i="18"/>
  <c r="AA22" i="18"/>
  <c r="AH27" i="18"/>
  <c r="V24" i="18"/>
  <c r="AN26" i="18"/>
  <c r="M22" i="18"/>
  <c r="Q53" i="18"/>
  <c r="D53" i="18"/>
  <c r="R39" i="18"/>
  <c r="AK51" i="18"/>
  <c r="AO34" i="18"/>
  <c r="E35" i="18"/>
  <c r="V34" i="18"/>
  <c r="L30" i="18"/>
  <c r="AH22" i="18"/>
  <c r="AD29" i="18"/>
  <c r="AB23" i="18"/>
  <c r="P50" i="18"/>
  <c r="J39" i="18"/>
  <c r="AM52" i="18"/>
  <c r="W35" i="18"/>
  <c r="C40" i="18"/>
  <c r="AB25" i="18"/>
  <c r="M29" i="18"/>
  <c r="B27" i="18"/>
  <c r="AD24" i="18"/>
  <c r="Q23" i="18"/>
  <c r="Z29" i="18"/>
  <c r="AA24" i="18"/>
  <c r="AC52" i="18"/>
  <c r="AE52" i="18"/>
  <c r="AI49" i="18"/>
  <c r="AG49" i="18"/>
  <c r="D43" i="18"/>
  <c r="C26" i="18"/>
  <c r="AC29" i="18"/>
  <c r="S33" i="18"/>
  <c r="M35" i="18"/>
  <c r="AC32" i="18"/>
  <c r="F30" i="18"/>
  <c r="P46" i="18"/>
  <c r="AF27" i="18"/>
  <c r="B22" i="18"/>
  <c r="K30" i="18"/>
  <c r="N22" i="18"/>
  <c r="C39" i="18"/>
  <c r="U48" i="18"/>
  <c r="H28" i="18"/>
  <c r="F26" i="18"/>
  <c r="K31" i="18"/>
  <c r="X27" i="18"/>
  <c r="AE22" i="18"/>
  <c r="O29" i="18"/>
  <c r="Z50" i="18"/>
  <c r="AI43" i="18"/>
  <c r="AN29" i="18"/>
  <c r="C30" i="18"/>
  <c r="I30" i="18"/>
  <c r="AC22" i="18"/>
  <c r="AH30" i="18"/>
  <c r="R31" i="18"/>
  <c r="N26" i="18"/>
  <c r="C32" i="18"/>
  <c r="AB51" i="18"/>
  <c r="X43" i="18"/>
  <c r="U30" i="18"/>
  <c r="T33" i="18"/>
  <c r="AM40" i="18"/>
  <c r="AG25" i="18"/>
  <c r="W22" i="18"/>
  <c r="N44" i="18"/>
  <c r="F35" i="18"/>
  <c r="AI42" i="18"/>
  <c r="W38" i="18"/>
  <c r="M43" i="18"/>
  <c r="AI31" i="18"/>
  <c r="Z25" i="18"/>
  <c r="AE29" i="18"/>
  <c r="W50" i="18"/>
  <c r="S41" i="18"/>
  <c r="U36" i="18"/>
  <c r="X40" i="18"/>
  <c r="X41" i="18"/>
  <c r="O52" i="18"/>
  <c r="K33" i="18"/>
  <c r="AL47" i="18"/>
  <c r="X54" i="18"/>
  <c r="X46" i="18"/>
  <c r="AK52" i="18"/>
  <c r="AD42" i="18"/>
  <c r="W30" i="18"/>
  <c r="B44" i="18"/>
  <c r="P51" i="18"/>
  <c r="AH49" i="18"/>
  <c r="AJ52" i="18"/>
  <c r="F53" i="18"/>
  <c r="AD45" i="18"/>
  <c r="AD49" i="18"/>
  <c r="F55" i="18"/>
  <c r="S51" i="18"/>
  <c r="V51" i="18"/>
  <c r="F37" i="18"/>
  <c r="AJ40" i="18"/>
  <c r="AE45" i="18"/>
  <c r="G51" i="18"/>
  <c r="AJ36" i="18"/>
  <c r="V47" i="18"/>
  <c r="I49" i="18"/>
  <c r="Y54" i="18"/>
  <c r="Y53" i="18"/>
  <c r="B51" i="18"/>
  <c r="AF36" i="18"/>
  <c r="V40" i="18"/>
  <c r="J45" i="18"/>
  <c r="AG37" i="18"/>
  <c r="AF37" i="18"/>
  <c r="H39" i="18"/>
  <c r="G30" i="18"/>
  <c r="AH33" i="18"/>
  <c r="W43" i="18"/>
  <c r="E26" i="18"/>
  <c r="AI22" i="18"/>
  <c r="X50" i="18"/>
  <c r="AI35" i="18"/>
  <c r="AM23" i="18"/>
  <c r="R27" i="18"/>
  <c r="O26" i="18"/>
  <c r="W39" i="18"/>
  <c r="K36" i="18"/>
  <c r="AC33" i="18"/>
  <c r="M50" i="18"/>
  <c r="AG51" i="18"/>
  <c r="S34" i="18"/>
  <c r="E50" i="18"/>
  <c r="P53" i="18"/>
  <c r="AO30" i="18"/>
  <c r="AC39" i="18"/>
  <c r="C55" i="18"/>
  <c r="B49" i="18"/>
  <c r="AA49" i="18"/>
  <c r="F54" i="18"/>
  <c r="U29" i="18"/>
  <c r="AL40" i="18"/>
  <c r="AG45" i="18"/>
  <c r="AG35" i="18"/>
  <c r="P42" i="18"/>
  <c r="Y47" i="18"/>
  <c r="AO52" i="18"/>
  <c r="G38" i="18"/>
  <c r="C42" i="18"/>
  <c r="I47" i="18"/>
  <c r="AC27" i="18"/>
  <c r="W40" i="18"/>
  <c r="K45" i="18"/>
  <c r="AO33" i="18"/>
  <c r="AM41" i="18"/>
  <c r="E47" i="18"/>
  <c r="U52" i="18"/>
  <c r="AO45" i="18"/>
  <c r="S45" i="18"/>
  <c r="Q45" i="18"/>
  <c r="H35" i="18"/>
  <c r="AC54" i="18"/>
  <c r="O27" i="18"/>
  <c r="E31" i="18"/>
  <c r="Z30" i="18"/>
  <c r="B28" i="18"/>
  <c r="X25" i="18"/>
  <c r="J33" i="18"/>
  <c r="AL27" i="18"/>
  <c r="F42" i="18"/>
  <c r="AH37" i="18"/>
  <c r="T53" i="18"/>
  <c r="H53" i="18"/>
  <c r="AH36" i="18"/>
  <c r="AG27" i="18"/>
  <c r="U31" i="18"/>
  <c r="K35" i="18"/>
  <c r="AM54" i="18"/>
  <c r="V37" i="18"/>
  <c r="AD33" i="18"/>
  <c r="H31" i="18"/>
  <c r="AK33" i="18"/>
  <c r="AL29" i="18"/>
  <c r="K39" i="18"/>
  <c r="F40" i="18"/>
  <c r="E40" i="18"/>
  <c r="AN40" i="18"/>
  <c r="AM31" i="18"/>
  <c r="E27" i="18"/>
  <c r="Q27" i="18"/>
  <c r="AK44" i="18"/>
  <c r="AM38" i="18"/>
  <c r="AF43" i="18"/>
  <c r="G48" i="18"/>
  <c r="I35" i="18"/>
  <c r="Q54" i="18"/>
  <c r="Q41" i="18"/>
  <c r="AI30" i="18"/>
  <c r="T46" i="18"/>
  <c r="I38" i="18"/>
  <c r="N46" i="18"/>
  <c r="Q46" i="18"/>
  <c r="AL52" i="18"/>
  <c r="Z47" i="18"/>
  <c r="B53" i="18"/>
  <c r="Z46" i="18"/>
  <c r="U49" i="18"/>
  <c r="AK54" i="18"/>
  <c r="S39" i="18"/>
  <c r="AB43" i="18"/>
  <c r="D49" i="18"/>
  <c r="T54" i="18"/>
  <c r="AD54" i="18"/>
  <c r="G47" i="18"/>
  <c r="W52" i="18"/>
  <c r="R48" i="18"/>
  <c r="AM48" i="18"/>
  <c r="O54" i="18"/>
  <c r="D39" i="18"/>
  <c r="Z39" i="18"/>
  <c r="AO54" i="18"/>
  <c r="AN54" i="18"/>
  <c r="AD37" i="18"/>
  <c r="AC28" i="18"/>
  <c r="Q32" i="18"/>
  <c r="G36" i="18"/>
  <c r="AK24" i="18"/>
  <c r="C51" i="18"/>
  <c r="U32" i="18"/>
  <c r="L44" i="18"/>
  <c r="U26" i="18"/>
  <c r="H55" i="18"/>
  <c r="H50" i="18"/>
  <c r="Z52" i="18"/>
  <c r="Y40" i="18"/>
  <c r="AH50" i="18"/>
  <c r="AG48" i="18"/>
  <c r="J49" i="18"/>
  <c r="R53" i="18"/>
  <c r="N55" i="18"/>
  <c r="AE46" i="18"/>
  <c r="AD51" i="18"/>
  <c r="D55" i="18"/>
  <c r="Y46" i="18"/>
  <c r="AO51" i="18"/>
  <c r="J50" i="18"/>
  <c r="S48" i="18"/>
  <c r="AI53" i="18"/>
  <c r="AD38" i="18"/>
  <c r="AE42" i="18"/>
  <c r="C48" i="18"/>
  <c r="S53" i="18"/>
  <c r="S52" i="18"/>
  <c r="E46" i="18"/>
  <c r="U51" i="18"/>
  <c r="B52" i="18"/>
  <c r="AK47" i="18"/>
  <c r="M53" i="18"/>
  <c r="P38" i="18"/>
  <c r="H38" i="18"/>
  <c r="AD53" i="18"/>
  <c r="AC53" i="18"/>
  <c r="B37" i="18"/>
  <c r="AN27" i="18"/>
  <c r="AB31" i="18"/>
  <c r="R35" i="18"/>
  <c r="M24" i="18"/>
  <c r="AB39" i="18"/>
  <c r="D34" i="18"/>
  <c r="V31" i="18"/>
  <c r="G22" i="18"/>
  <c r="X26" i="18"/>
  <c r="AN48" i="18"/>
  <c r="X47" i="18"/>
  <c r="L40" i="18"/>
  <c r="W37" i="18"/>
  <c r="W24" i="18"/>
  <c r="Z24" i="18"/>
  <c r="AE24" i="18"/>
  <c r="E29" i="18"/>
  <c r="O22" i="18"/>
  <c r="Y22" i="18"/>
  <c r="F24" i="18"/>
  <c r="F49" i="18"/>
  <c r="AO40" i="18"/>
  <c r="P37" i="18"/>
  <c r="Y25" i="18"/>
  <c r="G29" i="18"/>
  <c r="AK32" i="18"/>
  <c r="J34" i="18"/>
  <c r="Z31" i="18"/>
  <c r="B29" i="18"/>
  <c r="Y38" i="18"/>
  <c r="AH24" i="18"/>
  <c r="AD31" i="18"/>
  <c r="W27" i="18"/>
  <c r="D37" i="18"/>
  <c r="C37" i="18"/>
  <c r="Z38" i="18"/>
  <c r="Y29" i="18"/>
  <c r="M33" i="18"/>
  <c r="AJ39" i="18"/>
  <c r="AA25" i="18"/>
  <c r="Q22" i="18"/>
  <c r="W41" i="18"/>
  <c r="AF34" i="18"/>
  <c r="U23" i="18"/>
  <c r="J41" i="18"/>
  <c r="AO41" i="18"/>
  <c r="K34" i="18"/>
  <c r="D26" i="18"/>
  <c r="W36" i="18"/>
  <c r="AL51" i="18"/>
  <c r="AJ44" i="18"/>
  <c r="Q31" i="18"/>
  <c r="AF30" i="18"/>
  <c r="AL30" i="18"/>
  <c r="V53" i="18"/>
  <c r="AF49" i="18"/>
  <c r="J47" i="18"/>
  <c r="R45" i="18"/>
  <c r="T52" i="18"/>
  <c r="AL49" i="18"/>
  <c r="K53" i="18"/>
  <c r="Y45" i="18"/>
  <c r="AH53" i="18"/>
  <c r="AG52" i="18"/>
  <c r="AJ41" i="18"/>
  <c r="Q52" i="18"/>
  <c r="C45" i="18"/>
  <c r="Z55" i="18"/>
  <c r="L52" i="18"/>
  <c r="AE36" i="18"/>
  <c r="F52" i="18"/>
  <c r="L27" i="18"/>
  <c r="AC34" i="18"/>
  <c r="J35" i="18"/>
  <c r="D30" i="18"/>
  <c r="G26" i="18"/>
  <c r="I54" i="18"/>
  <c r="AM29" i="18"/>
  <c r="X51" i="18"/>
  <c r="L48" i="18"/>
  <c r="K27" i="18"/>
  <c r="L54" i="18"/>
  <c r="T55" i="18"/>
  <c r="AH52" i="18"/>
  <c r="AK41" i="18"/>
  <c r="M39" i="18"/>
  <c r="AI48" i="18"/>
  <c r="B39" i="18"/>
  <c r="M52" i="18"/>
  <c r="T41" i="18"/>
  <c r="AL38" i="18"/>
  <c r="N48" i="18"/>
  <c r="AA40" i="18"/>
  <c r="M32" i="18"/>
  <c r="AF24" i="18"/>
  <c r="E25" i="18"/>
  <c r="U22" i="18"/>
  <c r="X29" i="18"/>
  <c r="Y49" i="18"/>
  <c r="AE47" i="18"/>
  <c r="G25" i="18"/>
  <c r="P32" i="18"/>
  <c r="V30" i="18"/>
  <c r="AE35" i="18"/>
  <c r="J24" i="18"/>
  <c r="AH55" i="18"/>
  <c r="E38" i="18"/>
  <c r="Y51" i="18"/>
  <c r="AO42" i="18"/>
  <c r="AL55" i="18"/>
  <c r="S31" i="18"/>
  <c r="AO39" i="18"/>
  <c r="R46" i="18"/>
  <c r="B48" i="18"/>
  <c r="M40" i="18"/>
  <c r="AK48" i="18"/>
  <c r="M45" i="18"/>
  <c r="X36" i="18"/>
  <c r="AL44" i="18"/>
  <c r="U38" i="18"/>
  <c r="Q48" i="18"/>
  <c r="AG44" i="18"/>
  <c r="Y55" i="18"/>
  <c r="X49" i="18"/>
  <c r="AF41" i="18"/>
  <c r="V29" i="18"/>
  <c r="AM34" i="18"/>
  <c r="AE28" i="18"/>
  <c r="AE50" i="18"/>
  <c r="V50" i="18"/>
  <c r="AI36" i="18"/>
  <c r="AI46" i="18"/>
  <c r="J53" i="18"/>
  <c r="AA42" i="18"/>
  <c r="AC36" i="18"/>
  <c r="AJ47" i="18"/>
  <c r="AK37" i="18"/>
  <c r="AK31" i="18"/>
  <c r="AC43" i="18"/>
  <c r="AD47" i="18"/>
  <c r="I29" i="18"/>
  <c r="AM46" i="18"/>
  <c r="U47" i="18"/>
  <c r="AJ49" i="18"/>
  <c r="AO50" i="18"/>
  <c r="Q47" i="18"/>
  <c r="AO37" i="18"/>
  <c r="AO46" i="18"/>
  <c r="L47" i="18"/>
  <c r="S50" i="18"/>
  <c r="AJ46" i="18"/>
  <c r="AA37" i="18"/>
  <c r="R52" i="18"/>
  <c r="AK53" i="18"/>
  <c r="AM30" i="18"/>
  <c r="Z45" i="18"/>
  <c r="Z32" i="18"/>
  <c r="AM24" i="18"/>
  <c r="U50" i="18"/>
  <c r="AN51" i="18"/>
  <c r="T47" i="18"/>
  <c r="Q33" i="18"/>
  <c r="R42" i="18"/>
  <c r="AD50" i="18"/>
  <c r="K51" i="18"/>
  <c r="C46" i="18"/>
  <c r="B38" i="18"/>
  <c r="AA54" i="18"/>
  <c r="S43" i="18"/>
  <c r="K54" i="18"/>
  <c r="I48" i="18"/>
  <c r="AB37" i="18"/>
  <c r="E54" i="18"/>
  <c r="AN42" i="18"/>
  <c r="AB40" i="18"/>
  <c r="O41" i="18"/>
  <c r="AO35" i="18"/>
  <c r="J28" i="18"/>
  <c r="X23" i="18"/>
  <c r="T27" i="18"/>
  <c r="AJ45" i="18"/>
  <c r="AF47" i="18"/>
  <c r="S36" i="18"/>
  <c r="Z28" i="18"/>
  <c r="G33" i="18"/>
  <c r="AM27" i="18"/>
  <c r="H23" i="18"/>
  <c r="O40" i="18"/>
  <c r="AG55" i="18"/>
  <c r="D29" i="18"/>
  <c r="Q55" i="18"/>
  <c r="AK50" i="18"/>
  <c r="AI47" i="18"/>
  <c r="AB45" i="18"/>
  <c r="G54" i="18"/>
  <c r="D51" i="18"/>
  <c r="AF52" i="18"/>
  <c r="U43" i="18"/>
  <c r="Y48" i="18"/>
  <c r="AC50" i="18"/>
  <c r="N40" i="18"/>
  <c r="N50" i="18"/>
  <c r="C43" i="18"/>
  <c r="AN45" i="18"/>
  <c r="I50" i="18"/>
  <c r="J52" i="18"/>
  <c r="W49" i="18"/>
  <c r="AK25" i="18"/>
  <c r="L33" i="18"/>
  <c r="N32" i="18"/>
  <c r="AL48" i="18"/>
  <c r="R44" i="18"/>
  <c r="AB41" i="18"/>
  <c r="G28" i="18"/>
  <c r="AA47" i="18"/>
  <c r="Y44" i="18"/>
  <c r="U54" i="18"/>
  <c r="Y42" i="18"/>
  <c r="Q43" i="18"/>
  <c r="AC49" i="18"/>
  <c r="Y39" i="18"/>
  <c r="M49" i="18"/>
  <c r="H42" i="18"/>
  <c r="I41" i="18"/>
  <c r="G49" i="18"/>
  <c r="G50" i="18"/>
  <c r="AO47" i="18"/>
  <c r="M25" i="18"/>
  <c r="W32" i="18"/>
  <c r="AK30" i="18"/>
  <c r="F36" i="18"/>
  <c r="P24" i="18"/>
  <c r="U40" i="18"/>
  <c r="AD35" i="18"/>
  <c r="AN35" i="18"/>
  <c r="R23" i="18"/>
  <c r="AF23" i="18"/>
  <c r="K41" i="18"/>
  <c r="L36" i="18"/>
  <c r="L26" i="18"/>
  <c r="T28" i="18"/>
  <c r="AO23" i="18"/>
  <c r="AA28" i="18"/>
  <c r="AG54" i="18"/>
  <c r="E51" i="18"/>
  <c r="AD26" i="18"/>
  <c r="H34" i="18"/>
  <c r="F34" i="18"/>
  <c r="AO28" i="18"/>
  <c r="AM50" i="18"/>
  <c r="H52" i="18"/>
  <c r="AI55" i="18"/>
  <c r="R40" i="18"/>
  <c r="H27" i="18"/>
  <c r="AK23" i="18"/>
  <c r="L25" i="18"/>
  <c r="AF22" i="18"/>
  <c r="AA35" i="18"/>
  <c r="K46" i="18"/>
  <c r="AA36" i="18"/>
  <c r="I34" i="18"/>
  <c r="D35" i="18"/>
  <c r="AF32" i="18"/>
  <c r="D22" i="18"/>
  <c r="AG30" i="18"/>
  <c r="AD22" i="18"/>
  <c r="AJ54" i="18"/>
  <c r="AM39" i="18"/>
  <c r="K55" i="18"/>
  <c r="AA34" i="18"/>
  <c r="S35" i="18"/>
  <c r="N36" i="18"/>
  <c r="W29" i="18"/>
  <c r="F23" i="18"/>
  <c r="N33" i="18"/>
  <c r="AN34" i="18"/>
  <c r="X48" i="18"/>
  <c r="O24" i="18"/>
  <c r="V48" i="18"/>
  <c r="R38" i="18"/>
  <c r="AN28" i="18"/>
  <c r="R34" i="18"/>
  <c r="V35" i="18"/>
  <c r="AH54" i="18"/>
  <c r="AA43" i="18"/>
  <c r="F46" i="18"/>
  <c r="AA33" i="18"/>
  <c r="AM25" i="18"/>
  <c r="J26" i="18"/>
  <c r="Y52" i="18"/>
  <c r="AL22" i="18"/>
  <c r="R43" i="18"/>
  <c r="AA51" i="18"/>
  <c r="AK26" i="18"/>
  <c r="AD27" i="18"/>
  <c r="X28" i="18"/>
  <c r="U34" i="18"/>
  <c r="H26" i="18"/>
  <c r="AA23" i="18"/>
  <c r="G43" i="18"/>
  <c r="C31" i="18"/>
  <c r="AJ33" i="18"/>
  <c r="L43" i="18"/>
  <c r="AC40" i="18"/>
  <c r="R41" i="18"/>
  <c r="AI32" i="18"/>
  <c r="AL32" i="18"/>
  <c r="D33" i="18"/>
  <c r="AO25" i="18"/>
  <c r="AF55" i="18"/>
  <c r="I36" i="18"/>
  <c r="K26" i="18"/>
  <c r="N30" i="18"/>
  <c r="AM37" i="18"/>
  <c r="T22" i="18"/>
  <c r="T30" i="18"/>
  <c r="Z33" i="18"/>
  <c r="AH38" i="18"/>
  <c r="C36" i="18"/>
  <c r="AM22" i="18"/>
  <c r="AG36" i="18"/>
  <c r="C41" i="18"/>
  <c r="AJ23" i="18"/>
  <c r="AG50" i="18"/>
  <c r="G24" i="18"/>
  <c r="Y50" i="18"/>
  <c r="S24" i="18"/>
  <c r="AA50" i="18"/>
  <c r="C22" i="18"/>
  <c r="AG40" i="18"/>
  <c r="L24" i="18"/>
  <c r="AI51" i="18"/>
  <c r="AN52" i="18"/>
  <c r="Z42" i="18"/>
  <c r="T36" i="18"/>
  <c r="P28" i="18"/>
  <c r="V46" i="18"/>
  <c r="AI52" i="18"/>
  <c r="G35" i="18"/>
  <c r="AG31" i="18"/>
  <c r="U33" i="18"/>
  <c r="W54" i="18"/>
  <c r="P54" i="18"/>
  <c r="AD43" i="18"/>
  <c r="W33" i="18"/>
  <c r="Z26" i="18"/>
  <c r="R55" i="18"/>
  <c r="AE44" i="18"/>
  <c r="N45" i="18"/>
  <c r="Q50" i="18"/>
  <c r="AK42" i="18"/>
  <c r="R29" i="18"/>
  <c r="V55" i="18"/>
  <c r="AB48" i="18"/>
  <c r="AC55" i="18"/>
  <c r="S29" i="18"/>
  <c r="D48" i="18"/>
  <c r="AA48" i="18"/>
  <c r="O45" i="18"/>
  <c r="Y23" i="18"/>
  <c r="AF53" i="18"/>
  <c r="L29" i="18"/>
  <c r="R24" i="18"/>
  <c r="F29" i="18"/>
  <c r="AN38" i="18"/>
  <c r="S42" i="18"/>
  <c r="D42" i="18"/>
  <c r="B23" i="18"/>
  <c r="AB33" i="18"/>
  <c r="X35" i="18"/>
  <c r="Z36" i="18"/>
  <c r="AF29" i="18"/>
  <c r="AH48" i="18"/>
  <c r="T23" i="18"/>
  <c r="Q29" i="18"/>
  <c r="AC37" i="18"/>
  <c r="T44" i="18"/>
  <c r="AD30" i="18"/>
  <c r="Y35" i="18"/>
  <c r="H22" i="18"/>
  <c r="P31" i="18"/>
  <c r="L22" i="18"/>
  <c r="B35" i="18"/>
  <c r="J27" i="18"/>
  <c r="AH29" i="18"/>
  <c r="R32" i="18"/>
  <c r="AO31" i="18"/>
  <c r="K28" i="18"/>
  <c r="AI24" i="18"/>
  <c r="D36" i="18"/>
  <c r="AN46" i="18"/>
  <c r="K47" i="18"/>
  <c r="Z48" i="18"/>
  <c r="AB47" i="18"/>
  <c r="AJ22" i="18"/>
  <c r="AE26" i="18"/>
  <c r="I22" i="18"/>
  <c r="L23" i="18"/>
  <c r="U24" i="18"/>
  <c r="AJ27" i="18"/>
  <c r="T24" i="18"/>
  <c r="Z35" i="18"/>
  <c r="P33" i="18"/>
  <c r="AF48" i="18"/>
  <c r="K37" i="18"/>
  <c r="O48" i="18"/>
  <c r="D23" i="18"/>
  <c r="AF40" i="18"/>
  <c r="H37" i="18"/>
  <c r="X34" i="18"/>
  <c r="J25" i="18"/>
  <c r="K29" i="18"/>
  <c r="O49" i="18"/>
  <c r="E32" i="18"/>
  <c r="AJ31" i="18"/>
  <c r="I37" i="18"/>
  <c r="R25" i="18"/>
  <c r="AG22" i="18"/>
  <c r="AC25" i="18"/>
  <c r="O34" i="18"/>
  <c r="Q24" i="18"/>
  <c r="F38" i="18"/>
  <c r="W53" i="18"/>
  <c r="AG23" i="18"/>
  <c r="R33" i="18"/>
  <c r="I42" i="18"/>
  <c r="L34" i="18"/>
  <c r="Z37" i="18"/>
  <c r="F22" i="18"/>
  <c r="E44" i="18"/>
  <c r="AD34" i="18"/>
  <c r="AL53" i="18"/>
  <c r="K52" i="18"/>
  <c r="G45" i="18"/>
  <c r="Q26" i="18"/>
  <c r="AJ35" i="18"/>
  <c r="C25" i="18"/>
  <c r="AH26" i="18"/>
  <c r="AF31" i="18"/>
  <c r="AL39" i="18"/>
  <c r="AN39" i="18"/>
  <c r="M30" i="18"/>
  <c r="AN36" i="18"/>
  <c r="M36" i="18"/>
  <c r="H32" i="18"/>
  <c r="AO24" i="18"/>
  <c r="AL45" i="18"/>
  <c r="T37" i="18"/>
  <c r="AF25" i="18"/>
  <c r="AA27" i="18"/>
  <c r="S54" i="18"/>
  <c r="P39" i="18"/>
  <c r="AI25" i="18"/>
  <c r="AA26" i="18"/>
  <c r="AJ25" i="18"/>
  <c r="D38" i="18"/>
  <c r="K24" i="18"/>
  <c r="AC45" i="18"/>
  <c r="P48" i="18"/>
  <c r="H47" i="18"/>
  <c r="G27" i="18"/>
  <c r="P45" i="18"/>
  <c r="V54" i="18"/>
  <c r="N34" i="18"/>
  <c r="AC31" i="18"/>
  <c r="F32" i="18"/>
  <c r="G40" i="18"/>
  <c r="Z23" i="18"/>
  <c r="N25" i="18"/>
  <c r="AN25" i="18"/>
  <c r="O37" i="18"/>
  <c r="AM42" i="18"/>
  <c r="P40" i="18"/>
  <c r="O47" i="18"/>
  <c r="H45" i="18"/>
  <c r="AL50" i="18"/>
  <c r="M44" i="18"/>
  <c r="AL54" i="18"/>
  <c r="L42" i="18"/>
  <c r="Y43" i="18"/>
  <c r="W45" i="18"/>
  <c r="H29" i="18"/>
  <c r="T34" i="18"/>
  <c r="T51" i="18"/>
  <c r="I44" i="18"/>
  <c r="H41" i="18"/>
  <c r="U41" i="18"/>
  <c r="AN55" i="18"/>
  <c r="W48" i="18"/>
  <c r="AM26" i="18"/>
  <c r="E39" i="18"/>
  <c r="X44" i="18"/>
  <c r="Z51" i="18"/>
  <c r="B25" i="18"/>
  <c r="F41" i="18"/>
  <c r="V42" i="18"/>
  <c r="Q34" i="18"/>
  <c r="AF38" i="18"/>
  <c r="AB36" i="18"/>
  <c r="P55" i="18"/>
  <c r="H48" i="18"/>
  <c r="AD44" i="18"/>
  <c r="AE55" i="18"/>
  <c r="B46" i="18"/>
  <c r="AH51" i="18"/>
  <c r="E30" i="18"/>
  <c r="AI45" i="18"/>
  <c r="AB34" i="18"/>
  <c r="AH31" i="18"/>
  <c r="AC46" i="18"/>
  <c r="E48" i="18"/>
  <c r="M41" i="18"/>
  <c r="AJ38" i="18"/>
  <c r="Q39" i="18"/>
  <c r="AH41" i="18"/>
  <c r="V41" i="18"/>
  <c r="C29" i="18"/>
  <c r="X42" i="18"/>
  <c r="P50" i="16"/>
  <c r="AF52" i="16"/>
  <c r="H49" i="16"/>
  <c r="AL55" i="16"/>
  <c r="AK46" i="16"/>
  <c r="Z50" i="16"/>
  <c r="P54" i="16"/>
  <c r="AD41" i="16"/>
  <c r="AE49" i="16"/>
  <c r="P45" i="16"/>
  <c r="AD47" i="16"/>
  <c r="R51" i="16"/>
  <c r="AO45" i="16"/>
  <c r="AD49" i="16"/>
  <c r="T53" i="16"/>
  <c r="AH50" i="16"/>
  <c r="AF46" i="16"/>
  <c r="X51" i="16"/>
  <c r="T45" i="16"/>
  <c r="Y45" i="16"/>
  <c r="AA44" i="16"/>
  <c r="Y47" i="16"/>
  <c r="T39" i="16"/>
  <c r="H46" i="16"/>
  <c r="X44" i="16"/>
  <c r="AC44" i="16"/>
  <c r="O43" i="16"/>
  <c r="AA51" i="16"/>
  <c r="M47" i="16"/>
  <c r="U51" i="16"/>
  <c r="AB32" i="16"/>
  <c r="B36" i="16"/>
  <c r="O39" i="16"/>
  <c r="AK40" i="16"/>
  <c r="B53" i="16"/>
  <c r="AG41" i="16"/>
  <c r="J45" i="16"/>
  <c r="Y50" i="16"/>
  <c r="AN36" i="16"/>
  <c r="AA55" i="16"/>
  <c r="H39" i="16"/>
  <c r="Q37" i="16"/>
  <c r="F52" i="16"/>
  <c r="C41" i="16"/>
  <c r="N44" i="16"/>
  <c r="L49" i="16"/>
  <c r="J36" i="16"/>
  <c r="AD53" i="16"/>
  <c r="R38" i="16"/>
  <c r="L36" i="16"/>
  <c r="B31" i="16"/>
  <c r="I50" i="16"/>
  <c r="AD42" i="16"/>
  <c r="U39" i="16"/>
  <c r="V28" i="16"/>
  <c r="AH30" i="16"/>
  <c r="R27" i="16"/>
  <c r="R24" i="16"/>
  <c r="AH27" i="16"/>
  <c r="Y40" i="16"/>
  <c r="AN55" i="16"/>
  <c r="AJ22" i="16"/>
  <c r="C38" i="16"/>
  <c r="R36" i="16"/>
  <c r="W34" i="16"/>
  <c r="AF33" i="16"/>
  <c r="H24" i="16"/>
  <c r="W25" i="16"/>
  <c r="AG30" i="16"/>
  <c r="AM49" i="16"/>
  <c r="Y22" i="16"/>
  <c r="M28" i="16"/>
  <c r="H29" i="16"/>
  <c r="AH32" i="16"/>
  <c r="V55" i="16"/>
  <c r="AM46" i="16"/>
  <c r="AI40" i="16"/>
  <c r="R29" i="16"/>
  <c r="S32" i="16"/>
  <c r="U30" i="16"/>
  <c r="U25" i="16"/>
  <c r="AK28" i="16"/>
  <c r="AA23" i="16"/>
  <c r="D23" i="16"/>
  <c r="AM23" i="16"/>
  <c r="AI39" i="16"/>
  <c r="J38" i="16"/>
  <c r="Y35" i="16"/>
  <c r="AB34" i="16"/>
  <c r="D25" i="16"/>
  <c r="Z26" i="16"/>
  <c r="Q32" i="16"/>
  <c r="S25" i="16"/>
  <c r="AB23" i="16"/>
  <c r="P29" i="16"/>
  <c r="K30" i="16"/>
  <c r="L48" i="16"/>
  <c r="N46" i="16"/>
  <c r="X54" i="16"/>
  <c r="O48" i="16"/>
  <c r="T48" i="16"/>
  <c r="AN48" i="16"/>
  <c r="AN51" i="16"/>
  <c r="N42" i="16"/>
  <c r="C36" i="16"/>
  <c r="S47" i="16"/>
  <c r="X47" i="16"/>
  <c r="AA47" i="16"/>
  <c r="AD34" i="16"/>
  <c r="W50" i="16"/>
  <c r="AL36" i="16"/>
  <c r="T34" i="16"/>
  <c r="AC38" i="16"/>
  <c r="AE42" i="16"/>
  <c r="Q46" i="16"/>
  <c r="J55" i="16"/>
  <c r="AB43" i="16"/>
  <c r="Q47" i="16"/>
  <c r="V54" i="16"/>
  <c r="AF38" i="16"/>
  <c r="AK44" i="16"/>
  <c r="AN40" i="16"/>
  <c r="E40" i="16"/>
  <c r="M54" i="16"/>
  <c r="AI42" i="16"/>
  <c r="U46" i="16"/>
  <c r="AD52" i="16"/>
  <c r="B38" i="16"/>
  <c r="W43" i="16"/>
  <c r="J40" i="16"/>
  <c r="AN38" i="16"/>
  <c r="Z34" i="16"/>
  <c r="U32" i="16"/>
  <c r="K51" i="16"/>
  <c r="F43" i="16"/>
  <c r="N30" i="16"/>
  <c r="E36" i="16"/>
  <c r="E38" i="16"/>
  <c r="Y26" i="16"/>
  <c r="AN29" i="16"/>
  <c r="Q49" i="16"/>
  <c r="G24" i="16"/>
  <c r="B25" i="16"/>
  <c r="AO41" i="16"/>
  <c r="B40" i="16"/>
  <c r="AI36" i="16"/>
  <c r="AE35" i="16"/>
  <c r="AN25" i="16"/>
  <c r="AC27" i="16"/>
  <c r="AK35" i="16"/>
  <c r="M30" i="16"/>
  <c r="AE24" i="16"/>
  <c r="S30" i="16"/>
  <c r="X31" i="16"/>
  <c r="N49" i="16"/>
  <c r="AC33" i="16"/>
  <c r="AF32" i="16"/>
  <c r="O46" i="16"/>
  <c r="J31" i="16"/>
  <c r="AF47" i="16"/>
  <c r="T22" i="16"/>
  <c r="AB27" i="16"/>
  <c r="I31" i="16"/>
  <c r="V26" i="16"/>
  <c r="K25" i="16"/>
  <c r="E26" i="16"/>
  <c r="D46" i="16"/>
  <c r="M42" i="16"/>
  <c r="AA38" i="16"/>
  <c r="B37" i="16"/>
  <c r="AJ26" i="16"/>
  <c r="AF28" i="16"/>
  <c r="K47" i="16"/>
  <c r="E22" i="16"/>
  <c r="AI25" i="16"/>
  <c r="AM31" i="16"/>
  <c r="AG33" i="16"/>
  <c r="AD54" i="16"/>
  <c r="D50" i="16"/>
  <c r="K55" i="16"/>
  <c r="AH54" i="16"/>
  <c r="AM54" i="16"/>
  <c r="F55" i="16"/>
  <c r="T38" i="16"/>
  <c r="AL51" i="16"/>
  <c r="AJ49" i="16"/>
  <c r="AL53" i="16"/>
  <c r="C54" i="16"/>
  <c r="I54" i="16"/>
  <c r="AL38" i="16"/>
  <c r="H45" i="16"/>
  <c r="J41" i="16"/>
  <c r="N40" i="16"/>
  <c r="AI49" i="16"/>
  <c r="I32" i="16"/>
  <c r="R34" i="16"/>
  <c r="AJ48" i="16"/>
  <c r="AC48" i="16"/>
  <c r="R52" i="16"/>
  <c r="M41" i="16"/>
  <c r="F44" i="16"/>
  <c r="AC52" i="16"/>
  <c r="D48" i="16"/>
  <c r="Y53" i="16"/>
  <c r="P44" i="16"/>
  <c r="AG47" i="16"/>
  <c r="V51" i="16"/>
  <c r="O55" i="16"/>
  <c r="AJ42" i="16"/>
  <c r="E51" i="16"/>
  <c r="AE46" i="16"/>
  <c r="R50" i="16"/>
  <c r="P32" i="16"/>
  <c r="Q39" i="16"/>
  <c r="AO37" i="16"/>
  <c r="R35" i="16"/>
  <c r="V34" i="16"/>
  <c r="AL24" i="16"/>
  <c r="S26" i="16"/>
  <c r="E32" i="16"/>
  <c r="W24" i="16"/>
  <c r="U23" i="16"/>
  <c r="I29" i="16"/>
  <c r="D30" i="16"/>
  <c r="N34" i="16"/>
  <c r="O32" i="16"/>
  <c r="H50" i="16"/>
  <c r="AB42" i="16"/>
  <c r="H30" i="16"/>
  <c r="AO34" i="16"/>
  <c r="U34" i="16"/>
  <c r="Q26" i="16"/>
  <c r="AG29" i="16"/>
  <c r="U33" i="16"/>
  <c r="AN23" i="16"/>
  <c r="AI24" i="16"/>
  <c r="N41" i="16"/>
  <c r="AG39" i="16"/>
  <c r="Y36" i="16"/>
  <c r="X35" i="16"/>
  <c r="AH25" i="16"/>
  <c r="V27" i="16"/>
  <c r="AH34" i="16"/>
  <c r="Q29" i="16"/>
  <c r="X24" i="16"/>
  <c r="L30" i="16"/>
  <c r="M31" i="16"/>
  <c r="R48" i="16"/>
  <c r="W33" i="16"/>
  <c r="U55" i="16"/>
  <c r="AG45" i="16"/>
  <c r="D31" i="16"/>
  <c r="W44" i="16"/>
  <c r="M22" i="16"/>
  <c r="U27" i="16"/>
  <c r="AN30" i="16"/>
  <c r="AG25" i="16"/>
  <c r="C25" i="16"/>
  <c r="AL25" i="16"/>
  <c r="L51" i="16"/>
  <c r="AB53" i="16"/>
  <c r="N52" i="16"/>
  <c r="AC42" i="16"/>
  <c r="AG42" i="16"/>
  <c r="AJ40" i="16"/>
  <c r="L43" i="16"/>
  <c r="D37" i="16"/>
  <c r="AH47" i="16"/>
  <c r="AM41" i="16"/>
  <c r="C42" i="16"/>
  <c r="AD40" i="16"/>
  <c r="Q48" i="16"/>
  <c r="C44" i="16"/>
  <c r="B45" i="16"/>
  <c r="AJ30" i="16"/>
  <c r="AO33" i="16"/>
  <c r="AA36" i="16"/>
  <c r="I38" i="16"/>
  <c r="AJ50" i="16"/>
  <c r="Y54" i="16"/>
  <c r="E43" i="16"/>
  <c r="O47" i="16"/>
  <c r="H35" i="16"/>
  <c r="N51" i="16"/>
  <c r="P37" i="16"/>
  <c r="AN34" i="16"/>
  <c r="AN49" i="16"/>
  <c r="AC53" i="16"/>
  <c r="O42" i="16"/>
  <c r="C46" i="16"/>
  <c r="L55" i="16"/>
  <c r="AO49" i="16"/>
  <c r="Z36" i="16"/>
  <c r="H34" i="16"/>
  <c r="AO44" i="16"/>
  <c r="AL41" i="16"/>
  <c r="Q38" i="16"/>
  <c r="AG36" i="16"/>
  <c r="AD26" i="16"/>
  <c r="Y28" i="16"/>
  <c r="AO43" i="16"/>
  <c r="AG40" i="16"/>
  <c r="AA25" i="16"/>
  <c r="AA31" i="16"/>
  <c r="O33" i="16"/>
  <c r="AH53" i="16"/>
  <c r="AF34" i="16"/>
  <c r="AB33" i="16"/>
  <c r="C49" i="16"/>
  <c r="AN31" i="16"/>
  <c r="P22" i="16"/>
  <c r="P23" i="16"/>
  <c r="X28" i="16"/>
  <c r="AC32" i="16"/>
  <c r="AF29" i="16"/>
  <c r="G26" i="16"/>
  <c r="AO26" i="16"/>
  <c r="Q50" i="16"/>
  <c r="AK45" i="16"/>
  <c r="I40" i="16"/>
  <c r="G38" i="16"/>
  <c r="Z27" i="16"/>
  <c r="AB29" i="16"/>
  <c r="I24" i="16"/>
  <c r="O23" i="16"/>
  <c r="AE26" i="16"/>
  <c r="AK33" i="16"/>
  <c r="AO38" i="16"/>
  <c r="AO23" i="16"/>
  <c r="K36" i="16"/>
  <c r="AL34" i="16"/>
  <c r="S52" i="16"/>
  <c r="AJ32" i="16"/>
  <c r="L23" i="16"/>
  <c r="S24" i="16"/>
  <c r="AA29" i="16"/>
  <c r="AO36" i="16"/>
  <c r="S39" i="16"/>
  <c r="J27" i="16"/>
  <c r="E28" i="16"/>
  <c r="V47" i="16"/>
  <c r="AN50" i="16"/>
  <c r="V53" i="16"/>
  <c r="AL49" i="16"/>
  <c r="AB55" i="16"/>
  <c r="B44" i="16"/>
  <c r="AE47" i="16"/>
  <c r="M55" i="16"/>
  <c r="D39" i="16"/>
  <c r="S45" i="16"/>
  <c r="R41" i="16"/>
  <c r="W40" i="16"/>
  <c r="AA54" i="16"/>
  <c r="G43" i="16"/>
  <c r="AI46" i="16"/>
  <c r="S53" i="16"/>
  <c r="V44" i="16"/>
  <c r="AF55" i="16"/>
  <c r="AD48" i="16"/>
  <c r="E42" i="16"/>
  <c r="Y41" i="16"/>
  <c r="L40" i="16"/>
  <c r="P42" i="16"/>
  <c r="C55" i="16"/>
  <c r="J44" i="16"/>
  <c r="O41" i="16"/>
  <c r="AG55" i="16"/>
  <c r="F40" i="16"/>
  <c r="N47" i="16"/>
  <c r="B43" i="16"/>
  <c r="AL42" i="16"/>
  <c r="AN54" i="16"/>
  <c r="Q33" i="16"/>
  <c r="AH35" i="16"/>
  <c r="M37" i="16"/>
  <c r="G50" i="16"/>
  <c r="AJ53" i="16"/>
  <c r="U42" i="16"/>
  <c r="L46" i="16"/>
  <c r="AD55" i="16"/>
  <c r="K50" i="16"/>
  <c r="AF36" i="16"/>
  <c r="T52" i="16"/>
  <c r="K49" i="16"/>
  <c r="AN52" i="16"/>
  <c r="AE41" i="16"/>
  <c r="AM44" i="16"/>
  <c r="AF53" i="16"/>
  <c r="AL48" i="16"/>
  <c r="AM55" i="16"/>
  <c r="X33" i="16"/>
  <c r="S42" i="16"/>
  <c r="T40" i="16"/>
  <c r="C37" i="16"/>
  <c r="AM35" i="16"/>
  <c r="F26" i="16"/>
  <c r="AJ27" i="16"/>
  <c r="I37" i="16"/>
  <c r="AM30" i="16"/>
  <c r="AM24" i="16"/>
  <c r="AB30" i="16"/>
  <c r="AJ31" i="16"/>
  <c r="J50" i="16"/>
  <c r="AI33" i="16"/>
  <c r="AL32" i="16"/>
  <c r="AJ46" i="16"/>
  <c r="P31" i="16"/>
  <c r="B51" i="16"/>
  <c r="AA22" i="16"/>
  <c r="AI27" i="16"/>
  <c r="R31" i="16"/>
  <c r="D27" i="16"/>
  <c r="R25" i="16"/>
  <c r="M26" i="16"/>
  <c r="Y46" i="16"/>
  <c r="I43" i="16"/>
  <c r="AI38" i="16"/>
  <c r="K37" i="16"/>
  <c r="B27" i="16"/>
  <c r="AM28" i="16"/>
  <c r="T50" i="16"/>
  <c r="S22" i="16"/>
  <c r="B26" i="16"/>
  <c r="K32" i="16"/>
  <c r="K34" i="16"/>
  <c r="Z55" i="16"/>
  <c r="F35" i="16"/>
  <c r="F34" i="16"/>
  <c r="F50" i="16"/>
  <c r="L32" i="16"/>
  <c r="AB22" i="16"/>
  <c r="AE23" i="16"/>
  <c r="AL28" i="16"/>
  <c r="Y33" i="16"/>
  <c r="AC30" i="16"/>
  <c r="U26" i="16"/>
  <c r="P27" i="16"/>
  <c r="AF43" i="16"/>
  <c r="J47" i="16"/>
  <c r="D47" i="16"/>
  <c r="AE44" i="16"/>
  <c r="G44" i="16"/>
  <c r="X43" i="16"/>
  <c r="V46" i="16"/>
  <c r="L38" i="16"/>
  <c r="E55" i="16"/>
  <c r="AI43" i="16"/>
  <c r="K43" i="16"/>
  <c r="R42" i="16"/>
  <c r="X50" i="16"/>
  <c r="J46" i="16"/>
  <c r="O49" i="16"/>
  <c r="D32" i="16"/>
  <c r="M35" i="16"/>
  <c r="S38" i="16"/>
  <c r="AO39" i="16"/>
  <c r="M52" i="16"/>
  <c r="I41" i="16"/>
  <c r="U44" i="16"/>
  <c r="V49" i="16"/>
  <c r="P36" i="16"/>
  <c r="D54" i="16"/>
  <c r="X38" i="16"/>
  <c r="U36" i="16"/>
  <c r="Q51" i="16"/>
  <c r="G55" i="16"/>
  <c r="Y43" i="16"/>
  <c r="I48" i="16"/>
  <c r="Z35" i="16"/>
  <c r="L52" i="16"/>
  <c r="AH37" i="16"/>
  <c r="V35" i="16"/>
  <c r="AH52" i="16"/>
  <c r="U47" i="16"/>
  <c r="AA40" i="16"/>
  <c r="Y38" i="16"/>
  <c r="AL27" i="16"/>
  <c r="C30" i="16"/>
  <c r="Z25" i="16"/>
  <c r="AC23" i="16"/>
  <c r="E27" i="16"/>
  <c r="P35" i="16"/>
  <c r="D42" i="16"/>
  <c r="G22" i="16"/>
  <c r="AC36" i="16"/>
  <c r="S35" i="16"/>
  <c r="AK53" i="16"/>
  <c r="H33" i="16"/>
  <c r="X23" i="16"/>
  <c r="AH24" i="16"/>
  <c r="AO29" i="16"/>
  <c r="AC39" i="16"/>
  <c r="AK52" i="16"/>
  <c r="X27" i="16"/>
  <c r="S28" i="16"/>
  <c r="Z31" i="16"/>
  <c r="AH51" i="16"/>
  <c r="AC43" i="16"/>
  <c r="AM39" i="16"/>
  <c r="AH28" i="16"/>
  <c r="L31" i="16"/>
  <c r="N28" i="16"/>
  <c r="AG24" i="16"/>
  <c r="H28" i="16"/>
  <c r="Z45" i="16"/>
  <c r="O22" i="16"/>
  <c r="J23" i="16"/>
  <c r="U38" i="16"/>
  <c r="E37" i="16"/>
  <c r="AK34" i="16"/>
  <c r="D34" i="16"/>
  <c r="T24" i="16"/>
  <c r="AK25" i="16"/>
  <c r="K31" i="16"/>
  <c r="B22" i="16"/>
  <c r="AM22" i="16"/>
  <c r="AA28" i="16"/>
  <c r="V29" i="16"/>
  <c r="AL43" i="16"/>
  <c r="X45" i="16"/>
  <c r="R54" i="16"/>
  <c r="J51" i="16"/>
  <c r="O51" i="16"/>
  <c r="AG53" i="16"/>
  <c r="T35" i="16"/>
  <c r="S46" i="16"/>
  <c r="AA39" i="16"/>
  <c r="N50" i="16"/>
  <c r="S50" i="16"/>
  <c r="AO51" i="16"/>
  <c r="V36" i="16"/>
  <c r="S54" i="16"/>
  <c r="AD38" i="16"/>
  <c r="AD36" i="16"/>
  <c r="Z41" i="16"/>
  <c r="F49" i="16"/>
  <c r="K53" i="16"/>
  <c r="V50" i="16"/>
  <c r="AH45" i="16"/>
  <c r="W49" i="16"/>
  <c r="M53" i="16"/>
  <c r="X40" i="16"/>
  <c r="G48" i="16"/>
  <c r="AE43" i="16"/>
  <c r="T44" i="16"/>
  <c r="B46" i="16"/>
  <c r="AL44" i="16"/>
  <c r="AA48" i="16"/>
  <c r="Q52" i="16"/>
  <c r="AH39" i="16"/>
  <c r="AG46" i="16"/>
  <c r="X42" i="16"/>
  <c r="B42" i="16"/>
  <c r="W53" i="16"/>
  <c r="AM34" i="16"/>
  <c r="AN33" i="16"/>
  <c r="X49" i="16"/>
  <c r="F32" i="16"/>
  <c r="V22" i="16"/>
  <c r="W23" i="16"/>
  <c r="AE28" i="16"/>
  <c r="G33" i="16"/>
  <c r="F30" i="16"/>
  <c r="N26" i="16"/>
  <c r="I27" i="16"/>
  <c r="T51" i="16"/>
  <c r="R46" i="16"/>
  <c r="S40" i="16"/>
  <c r="P38" i="16"/>
  <c r="AF27" i="16"/>
  <c r="AI29" i="16"/>
  <c r="AD24" i="16"/>
  <c r="V23" i="16"/>
  <c r="AL26" i="16"/>
  <c r="O34" i="16"/>
  <c r="O40" i="16"/>
  <c r="E25" i="16"/>
  <c r="S36" i="16"/>
  <c r="L35" i="16"/>
  <c r="H53" i="16"/>
  <c r="B33" i="16"/>
  <c r="R23" i="16"/>
  <c r="AA24" i="16"/>
  <c r="AH29" i="16"/>
  <c r="O38" i="16"/>
  <c r="AN42" i="16"/>
  <c r="Q27" i="16"/>
  <c r="L28" i="16"/>
  <c r="N31" i="16"/>
  <c r="AE50" i="16"/>
  <c r="H43" i="16"/>
  <c r="AD39" i="16"/>
  <c r="AB28" i="16"/>
  <c r="C31" i="16"/>
  <c r="G28" i="16"/>
  <c r="Y24" i="16"/>
  <c r="AO27" i="16"/>
  <c r="V42" i="16"/>
  <c r="H22" i="16"/>
  <c r="C23" i="16"/>
  <c r="AN44" i="16"/>
  <c r="Q55" i="16"/>
  <c r="E54" i="16"/>
  <c r="J54" i="16"/>
  <c r="AA53" i="16"/>
  <c r="AJ37" i="16"/>
  <c r="AF50" i="16"/>
  <c r="W45" i="16"/>
  <c r="I53" i="16"/>
  <c r="N53" i="16"/>
  <c r="AE52" i="16"/>
  <c r="N38" i="16"/>
  <c r="E44" i="16"/>
  <c r="V40" i="16"/>
  <c r="R39" i="16"/>
  <c r="AC47" i="16"/>
  <c r="Y31" i="16"/>
  <c r="AH33" i="16"/>
  <c r="L45" i="16"/>
  <c r="AO47" i="16"/>
  <c r="AC51" i="16"/>
  <c r="X55" i="16"/>
  <c r="D43" i="16"/>
  <c r="P51" i="16"/>
  <c r="AO46" i="16"/>
  <c r="AM50" i="16"/>
  <c r="AI55" i="16"/>
  <c r="E47" i="16"/>
  <c r="AG50" i="16"/>
  <c r="W54" i="16"/>
  <c r="AN41" i="16"/>
  <c r="B50" i="16"/>
  <c r="AB45" i="16"/>
  <c r="K48" i="16"/>
  <c r="AF31" i="16"/>
  <c r="K38" i="16"/>
  <c r="AJ36" i="16"/>
  <c r="AC34" i="16"/>
  <c r="AL33" i="16"/>
  <c r="N24" i="16"/>
  <c r="AD25" i="16"/>
  <c r="AO30" i="16"/>
  <c r="Z53" i="16"/>
  <c r="AF22" i="16"/>
  <c r="T28" i="16"/>
  <c r="O29" i="16"/>
  <c r="F33" i="16"/>
  <c r="S31" i="16"/>
  <c r="T47" i="16"/>
  <c r="F41" i="16"/>
  <c r="X29" i="16"/>
  <c r="AI32" i="16"/>
  <c r="G31" i="16"/>
  <c r="AC25" i="16"/>
  <c r="D29" i="16"/>
  <c r="AK24" i="16"/>
  <c r="K23" i="16"/>
  <c r="F24" i="16"/>
  <c r="C40" i="16"/>
  <c r="AB38" i="16"/>
  <c r="AG35" i="16"/>
  <c r="AI34" i="16"/>
  <c r="J25" i="16"/>
  <c r="AG26" i="16"/>
  <c r="AE32" i="16"/>
  <c r="O26" i="16"/>
  <c r="AI23" i="16"/>
  <c r="W29" i="16"/>
  <c r="R30" i="16"/>
  <c r="AH44" i="16"/>
  <c r="AA32" i="16"/>
  <c r="AG51" i="16"/>
  <c r="AA43" i="16"/>
  <c r="T30" i="16"/>
  <c r="S37" i="16"/>
  <c r="G46" i="16"/>
  <c r="AF26" i="16"/>
  <c r="G30" i="16"/>
  <c r="X22" i="16"/>
  <c r="O24" i="16"/>
  <c r="I25" i="16"/>
  <c r="AD51" i="16"/>
  <c r="F48" i="16"/>
  <c r="U41" i="16"/>
  <c r="C50" i="16"/>
  <c r="AG54" i="16"/>
  <c r="AM36" i="16"/>
  <c r="Y55" i="16"/>
  <c r="AE48" i="16"/>
  <c r="T49" i="16"/>
  <c r="AG52" i="16"/>
  <c r="L37" i="16"/>
  <c r="Q43" i="16"/>
  <c r="AK51" i="16"/>
  <c r="AD37" i="16"/>
  <c r="AL39" i="16"/>
  <c r="V45" i="16"/>
  <c r="J33" i="16"/>
  <c r="L47" i="16"/>
  <c r="AE54" i="16"/>
  <c r="M50" i="16"/>
  <c r="AG48" i="16"/>
  <c r="P46" i="16"/>
  <c r="AI53" i="16"/>
  <c r="AM48" i="16"/>
  <c r="E46" i="16"/>
  <c r="G37" i="16"/>
  <c r="Z54" i="16"/>
  <c r="AD23" i="16"/>
  <c r="I30" i="16"/>
  <c r="C22" i="16"/>
  <c r="Z28" i="16"/>
  <c r="W52" i="16"/>
  <c r="H40" i="16"/>
  <c r="W31" i="16"/>
  <c r="AN24" i="16"/>
  <c r="AI48" i="16"/>
  <c r="Q23" i="16"/>
  <c r="N37" i="16"/>
  <c r="J34" i="16"/>
  <c r="D26" i="16"/>
  <c r="AL22" i="16"/>
  <c r="AI28" i="16"/>
  <c r="AD33" i="16"/>
  <c r="E49" i="16"/>
  <c r="AJ29" i="16"/>
  <c r="M32" i="16"/>
  <c r="S29" i="16"/>
  <c r="Z23" i="16"/>
  <c r="N43" i="16"/>
  <c r="F45" i="16"/>
  <c r="AO40" i="16"/>
  <c r="O53" i="16"/>
  <c r="S55" i="16"/>
  <c r="AL54" i="16"/>
  <c r="K46" i="16"/>
  <c r="P41" i="16"/>
  <c r="AG32" i="16"/>
  <c r="P53" i="16"/>
  <c r="G53" i="16"/>
  <c r="I45" i="16"/>
  <c r="G49" i="16"/>
  <c r="AN47" i="16"/>
  <c r="K52" i="16"/>
  <c r="AJ43" i="16"/>
  <c r="AI47" i="16"/>
  <c r="AN32" i="16"/>
  <c r="F39" i="16"/>
  <c r="J35" i="16"/>
  <c r="G27" i="16"/>
  <c r="AN27" i="16"/>
  <c r="AL29" i="16"/>
  <c r="Z46" i="16"/>
  <c r="AM53" i="16"/>
  <c r="AF30" i="16"/>
  <c r="Z22" i="16"/>
  <c r="V30" i="16"/>
  <c r="AC24" i="16"/>
  <c r="AK43" i="16"/>
  <c r="AE37" i="16"/>
  <c r="R26" i="16"/>
  <c r="AK39" i="16"/>
  <c r="M25" i="16"/>
  <c r="T32" i="16"/>
  <c r="M34" i="16"/>
  <c r="AM47" i="16"/>
  <c r="D22" i="16"/>
  <c r="I28" i="16"/>
  <c r="U28" i="16"/>
  <c r="AA26" i="16"/>
  <c r="AB44" i="16"/>
  <c r="Z47" i="16"/>
  <c r="AK47" i="16"/>
  <c r="AB40" i="16"/>
  <c r="AD46" i="16"/>
  <c r="X46" i="16"/>
  <c r="S49" i="16"/>
  <c r="AJ33" i="16"/>
  <c r="K41" i="16"/>
  <c r="T54" i="16"/>
  <c r="AB46" i="16"/>
  <c r="H38" i="16"/>
  <c r="P40" i="16"/>
  <c r="X53" i="16"/>
  <c r="AF45" i="16"/>
  <c r="R37" i="16"/>
  <c r="Z39" i="16"/>
  <c r="R33" i="16"/>
  <c r="B48" i="16"/>
  <c r="AD29" i="16"/>
  <c r="Q31" i="16"/>
  <c r="K29" i="16"/>
  <c r="S23" i="16"/>
  <c r="M40" i="16"/>
  <c r="AN35" i="16"/>
  <c r="P25" i="16"/>
  <c r="I33" i="16"/>
  <c r="C24" i="16"/>
  <c r="AA30" i="16"/>
  <c r="AM32" i="16"/>
  <c r="H44" i="16"/>
  <c r="AG38" i="16"/>
  <c r="AM26" i="16"/>
  <c r="T23" i="16"/>
  <c r="Q25" i="16"/>
  <c r="AC40" i="16"/>
  <c r="F36" i="16"/>
  <c r="C28" i="16"/>
  <c r="AO31" i="16"/>
  <c r="AK30" i="16"/>
  <c r="F51" i="16"/>
  <c r="AJ54" i="16"/>
  <c r="AK49" i="16"/>
  <c r="AJ34" i="16"/>
  <c r="AE38" i="16"/>
  <c r="AO48" i="16"/>
  <c r="AL35" i="16"/>
  <c r="F38" i="16"/>
  <c r="U40" i="16"/>
  <c r="AD50" i="16"/>
  <c r="E45" i="16"/>
  <c r="X52" i="16"/>
  <c r="C47" i="16"/>
  <c r="T42" i="16"/>
  <c r="I44" i="16"/>
  <c r="AE55" i="16"/>
  <c r="AC45" i="16"/>
  <c r="AF40" i="16"/>
  <c r="G34" i="16"/>
  <c r="R47" i="16"/>
  <c r="D55" i="16"/>
  <c r="B28" i="16"/>
  <c r="AG27" i="16"/>
  <c r="T26" i="16"/>
  <c r="AD43" i="16"/>
  <c r="T37" i="16"/>
  <c r="G29" i="16"/>
  <c r="AG22" i="16"/>
  <c r="W32" i="16"/>
  <c r="W55" i="16"/>
  <c r="L34" i="16"/>
  <c r="R32" i="16"/>
  <c r="AL23" i="16"/>
  <c r="C34" i="16"/>
  <c r="AB26" i="16"/>
  <c r="K54" i="16"/>
  <c r="H41" i="16"/>
  <c r="D28" i="16"/>
  <c r="H26" i="16"/>
  <c r="L27" i="16"/>
  <c r="D45" i="16"/>
  <c r="AN53" i="16"/>
  <c r="AB52" i="16"/>
  <c r="AJ44" i="16"/>
  <c r="AB36" i="16"/>
  <c r="AJ38" i="16"/>
  <c r="AF51" i="16"/>
  <c r="AN43" i="16"/>
  <c r="R45" i="16"/>
  <c r="Q53" i="16"/>
  <c r="AM52" i="16"/>
  <c r="Z48" i="16"/>
  <c r="U52" i="16"/>
  <c r="C52" i="16"/>
  <c r="C43" i="16"/>
  <c r="V38" i="16"/>
  <c r="AO53" i="16"/>
  <c r="AB50" i="16"/>
  <c r="AO50" i="16"/>
  <c r="H42" i="16"/>
  <c r="AL45" i="16"/>
  <c r="J53" i="16"/>
  <c r="E50" i="16"/>
  <c r="D41" i="16"/>
  <c r="Y44" i="16"/>
  <c r="H31" i="16"/>
  <c r="AA35" i="16"/>
  <c r="N33" i="16"/>
  <c r="AO24" i="16"/>
  <c r="E41" i="16"/>
  <c r="AE27" i="16"/>
  <c r="AL31" i="16"/>
  <c r="AF44" i="16"/>
  <c r="AN28" i="16"/>
  <c r="AJ28" i="16"/>
  <c r="O28" i="16"/>
  <c r="W22" i="16"/>
  <c r="AM38" i="16"/>
  <c r="D35" i="16"/>
  <c r="Z24" i="16"/>
  <c r="U31" i="16"/>
  <c r="G23" i="16"/>
  <c r="AC29" i="16"/>
  <c r="AK31" i="16"/>
  <c r="AH41" i="16"/>
  <c r="AE33" i="16"/>
  <c r="C26" i="16"/>
  <c r="Y27" i="16"/>
  <c r="U24" i="16"/>
  <c r="B49" i="16"/>
  <c r="AH55" i="16"/>
  <c r="AB39" i="16"/>
  <c r="G52" i="16"/>
  <c r="AF54" i="16"/>
  <c r="V39" i="16"/>
  <c r="F42" i="16"/>
  <c r="E52" i="16"/>
  <c r="E35" i="16"/>
  <c r="R49" i="16"/>
  <c r="AK41" i="16"/>
  <c r="G54" i="16"/>
  <c r="H36" i="16"/>
  <c r="V48" i="16"/>
  <c r="G41" i="16"/>
  <c r="O52" i="16"/>
  <c r="AJ52" i="16"/>
  <c r="AE40" i="16"/>
  <c r="G36" i="16"/>
  <c r="V25" i="16"/>
  <c r="AA33" i="16"/>
  <c r="J24" i="16"/>
  <c r="AI30" i="16"/>
  <c r="E33" i="16"/>
  <c r="AD44" i="16"/>
  <c r="G40" i="16"/>
  <c r="F27" i="16"/>
  <c r="P24" i="16"/>
  <c r="X25" i="16"/>
  <c r="AL40" i="16"/>
  <c r="O36" i="16"/>
  <c r="K28" i="16"/>
  <c r="Y32" i="16"/>
  <c r="F31" i="16"/>
  <c r="B52" i="16"/>
  <c r="P33" i="16"/>
  <c r="AB31" i="16"/>
  <c r="B23" i="16"/>
  <c r="B32" i="16"/>
  <c r="AF25" i="16"/>
  <c r="T55" i="16"/>
  <c r="N55" i="16"/>
  <c r="B47" i="16"/>
  <c r="AI50" i="16"/>
  <c r="O35" i="16"/>
  <c r="F46" i="16"/>
  <c r="U54" i="16"/>
  <c r="N36" i="16"/>
  <c r="AG37" i="16"/>
  <c r="K44" i="16"/>
  <c r="AO42" i="16"/>
  <c r="E53" i="16"/>
  <c r="AH43" i="16"/>
  <c r="I39" i="16"/>
  <c r="K42" i="16"/>
  <c r="S51" i="16"/>
  <c r="Y42" i="16"/>
  <c r="D38" i="16"/>
  <c r="AE31" i="16"/>
  <c r="T41" i="16"/>
  <c r="M33" i="16"/>
  <c r="AJ25" i="16"/>
  <c r="AO25" i="16"/>
  <c r="M24" i="16"/>
  <c r="AK38" i="16"/>
  <c r="C35" i="16"/>
  <c r="AN26" i="16"/>
  <c r="K27" i="16"/>
  <c r="AE29" i="16"/>
  <c r="AD45" i="16"/>
  <c r="V52" i="16"/>
  <c r="Z30" i="16"/>
  <c r="L22" i="16"/>
  <c r="O30" i="16"/>
  <c r="V24" i="16"/>
  <c r="AK42" i="16"/>
  <c r="U37" i="16"/>
  <c r="L26" i="16"/>
  <c r="W38" i="16"/>
  <c r="F25" i="16"/>
  <c r="H32" i="16"/>
  <c r="AJ45" i="16"/>
  <c r="U50" i="16"/>
  <c r="P52" i="16"/>
  <c r="M44" i="16"/>
  <c r="Y49" i="16"/>
  <c r="AK50" i="16"/>
  <c r="AO52" i="16"/>
  <c r="AJ35" i="16"/>
  <c r="AN46" i="16"/>
  <c r="AL46" i="16"/>
  <c r="AH48" i="16"/>
  <c r="AN39" i="16"/>
  <c r="AF42" i="16"/>
  <c r="AK55" i="16"/>
  <c r="AL47" i="16"/>
  <c r="J39" i="16"/>
  <c r="AB41" i="16"/>
  <c r="AL50" i="16"/>
  <c r="D33" i="16"/>
  <c r="V31" i="16"/>
  <c r="AI22" i="16"/>
  <c r="AD31" i="16"/>
  <c r="Y25" i="16"/>
  <c r="G47" i="16"/>
  <c r="M39" i="16"/>
  <c r="H27" i="16"/>
  <c r="O54" i="16"/>
  <c r="I26" i="16"/>
  <c r="I35" i="16"/>
  <c r="U35" i="16"/>
  <c r="AA50" i="16"/>
  <c r="AH22" i="16"/>
  <c r="E29" i="16"/>
  <c r="AC31" i="16"/>
  <c r="W27" i="16"/>
  <c r="C48" i="16"/>
  <c r="AH38" i="16"/>
  <c r="J30" i="16"/>
  <c r="AK23" i="16"/>
  <c r="W36" i="16"/>
  <c r="N22" i="16"/>
  <c r="AC28" i="16"/>
  <c r="Q35" i="16"/>
  <c r="AB24" i="16"/>
  <c r="J26" i="16"/>
  <c r="J42" i="16"/>
  <c r="AK29" i="16"/>
  <c r="AG31" i="16"/>
  <c r="K35" i="16"/>
  <c r="AD22" i="16"/>
  <c r="J29" i="16"/>
  <c r="N45" i="16"/>
  <c r="B39" i="16"/>
  <c r="C45" i="16"/>
  <c r="AF39" i="16"/>
  <c r="AM45" i="16"/>
  <c r="K40" i="16"/>
  <c r="P48" i="16"/>
  <c r="M45" i="16"/>
  <c r="AH46" i="16"/>
  <c r="AJ51" i="16"/>
  <c r="K22" i="16"/>
  <c r="AJ23" i="16"/>
  <c r="O37" i="16"/>
  <c r="S27" i="16"/>
  <c r="J28" i="16"/>
  <c r="AJ55" i="16"/>
  <c r="AA34" i="16"/>
  <c r="X32" i="16"/>
  <c r="I22" i="16"/>
  <c r="AO22" i="16"/>
  <c r="AC37" i="16"/>
  <c r="AG34" i="16"/>
  <c r="F47" i="16"/>
  <c r="AC35" i="16"/>
  <c r="S48" i="16"/>
  <c r="E39" i="16"/>
  <c r="H47" i="16"/>
  <c r="AA42" i="16"/>
  <c r="O44" i="16"/>
  <c r="T43" i="16"/>
  <c r="AK22" i="16"/>
  <c r="AM29" i="16"/>
  <c r="AI45" i="16"/>
  <c r="F28" i="16"/>
  <c r="O25" i="16"/>
  <c r="I36" i="16"/>
  <c r="K39" i="16"/>
  <c r="Y30" i="16"/>
  <c r="AB49" i="16"/>
  <c r="AE36" i="16"/>
  <c r="F23" i="16"/>
  <c r="AI35" i="16"/>
  <c r="AJ47" i="16"/>
  <c r="AA45" i="16"/>
  <c r="J49" i="16"/>
  <c r="W46" i="16"/>
  <c r="P43" i="16"/>
  <c r="F37" i="16"/>
  <c r="AC41" i="16"/>
  <c r="D52" i="16"/>
  <c r="E23" i="16"/>
  <c r="H23" i="16"/>
  <c r="AL37" i="16"/>
  <c r="AH26" i="16"/>
  <c r="Q28" i="16"/>
  <c r="U48" i="16"/>
  <c r="AK32" i="16"/>
  <c r="Q41" i="16"/>
  <c r="AM37" i="16"/>
  <c r="AJ24" i="16"/>
  <c r="F22" i="16"/>
  <c r="AB54" i="16"/>
  <c r="AH40" i="16"/>
  <c r="I47" i="16"/>
  <c r="AJ41" i="16"/>
  <c r="E48" i="16"/>
  <c r="AG44" i="16"/>
  <c r="Z51" i="16"/>
  <c r="H48" i="16"/>
  <c r="G51" i="16"/>
  <c r="D53" i="16"/>
  <c r="AK48" i="16"/>
  <c r="AI54" i="16"/>
  <c r="AG49" i="16"/>
  <c r="C39" i="36"/>
  <c r="C44" i="36"/>
  <c r="E64" i="36"/>
  <c r="J18" i="36"/>
  <c r="C33" i="36"/>
  <c r="E61" i="36"/>
  <c r="C36" i="36"/>
  <c r="F91" i="36"/>
  <c r="D58" i="36"/>
  <c r="N52" i="36"/>
  <c r="N80" i="36"/>
  <c r="N54" i="36"/>
  <c r="K91" i="36"/>
  <c r="D39" i="36"/>
  <c r="L91" i="36"/>
  <c r="E39" i="36"/>
  <c r="M31" i="36"/>
  <c r="G20" i="36"/>
  <c r="C80" i="36"/>
  <c r="N65" i="36"/>
  <c r="J66" i="36"/>
  <c r="N47" i="36"/>
  <c r="N82" i="36"/>
  <c r="C47" i="36"/>
  <c r="L44" i="36"/>
  <c r="G36" i="36"/>
  <c r="G29" i="36"/>
  <c r="K41" i="36"/>
  <c r="E47" i="36"/>
  <c r="N45" i="36"/>
  <c r="J38" i="36"/>
  <c r="D79" i="36"/>
  <c r="N20" i="36"/>
  <c r="G79" i="36"/>
  <c r="D21" i="36"/>
  <c r="G52" i="36"/>
  <c r="D90" i="36"/>
  <c r="G86" i="36"/>
  <c r="C62" i="36"/>
  <c r="J21" i="36"/>
  <c r="G35" i="36"/>
  <c r="M76" i="36"/>
  <c r="K38" i="36"/>
  <c r="L32" i="36"/>
  <c r="K87" i="36"/>
  <c r="M43" i="36"/>
  <c r="D30" i="36"/>
  <c r="J87" i="36"/>
  <c r="N19" i="36"/>
  <c r="K20" i="36"/>
  <c r="L62" i="36"/>
  <c r="E53" i="36"/>
  <c r="N62" i="36"/>
  <c r="J61" i="36"/>
  <c r="J85" i="36"/>
  <c r="L46" i="36"/>
  <c r="C91" i="36"/>
  <c r="N67" i="36"/>
  <c r="F64" i="36"/>
  <c r="E18" i="36"/>
  <c r="J52" i="36"/>
  <c r="N41" i="36"/>
  <c r="D80" i="36"/>
  <c r="E33" i="36"/>
  <c r="N44" i="36"/>
  <c r="J60" i="36"/>
  <c r="M32" i="36"/>
  <c r="D53" i="36"/>
  <c r="N42" i="36"/>
  <c r="F46" i="36"/>
  <c r="D92" i="36"/>
  <c r="G46" i="36"/>
  <c r="N81" i="36"/>
  <c r="D69" i="36"/>
  <c r="E41" i="36"/>
  <c r="D60" i="11"/>
  <c r="AK57" i="11"/>
  <c r="AG56" i="11"/>
  <c r="AF56" i="11"/>
  <c r="J55" i="11"/>
  <c r="V60" i="11"/>
  <c r="F55" i="11"/>
  <c r="E55" i="11"/>
  <c r="AH53" i="11"/>
  <c r="I55" i="11"/>
  <c r="AI56" i="11"/>
  <c r="AC58" i="11"/>
  <c r="Z52" i="11"/>
  <c r="Z44" i="11"/>
  <c r="G59" i="11"/>
  <c r="AU56" i="11"/>
  <c r="AS56" i="11"/>
  <c r="V55" i="11"/>
  <c r="AX56" i="11"/>
  <c r="E59" i="11"/>
  <c r="AJ59" i="11"/>
  <c r="AV53" i="11"/>
  <c r="W61" i="11"/>
  <c r="Y52" i="11"/>
  <c r="AR60" i="11"/>
  <c r="Z57" i="11"/>
  <c r="AR48" i="11"/>
  <c r="Y48" i="11"/>
  <c r="AG49" i="11"/>
  <c r="AG52" i="11"/>
  <c r="AC44" i="11"/>
  <c r="AG40" i="11"/>
  <c r="G43" i="11"/>
  <c r="D50" i="11"/>
  <c r="AT37" i="11"/>
  <c r="R40" i="11"/>
  <c r="AK42" i="11"/>
  <c r="AH34" i="11"/>
  <c r="G39" i="11"/>
  <c r="AJ29" i="11"/>
  <c r="AX30" i="11"/>
  <c r="D35" i="11"/>
  <c r="AB27" i="11"/>
  <c r="X28" i="11"/>
  <c r="F26" i="11"/>
  <c r="C27" i="11"/>
  <c r="K26" i="11"/>
  <c r="L25" i="11"/>
  <c r="J28" i="11"/>
  <c r="AP30" i="11"/>
  <c r="AA22" i="11"/>
  <c r="AG58" i="11"/>
  <c r="P58" i="11"/>
  <c r="AM54" i="11"/>
  <c r="AJ62" i="11"/>
  <c r="P53" i="11"/>
  <c r="AD62" i="11"/>
  <c r="AC62" i="11"/>
  <c r="T60" i="11"/>
  <c r="AI62" i="11"/>
  <c r="O53" i="11"/>
  <c r="AO54" i="11"/>
  <c r="J56" i="11"/>
  <c r="H50" i="11"/>
  <c r="AM52" i="11"/>
  <c r="AK59" i="11"/>
  <c r="AY54" i="11"/>
  <c r="AX54" i="11"/>
  <c r="AB53" i="11"/>
  <c r="C55" i="11"/>
  <c r="AC56" i="11"/>
  <c r="AP60" i="11"/>
  <c r="AO60" i="11"/>
  <c r="AF58" i="11"/>
  <c r="AU60" i="11"/>
  <c r="AX55" i="11"/>
  <c r="AT54" i="11"/>
  <c r="N46" i="11"/>
  <c r="AE46" i="11"/>
  <c r="AM47" i="11"/>
  <c r="K50" i="11"/>
  <c r="AI42" i="11"/>
  <c r="AM38" i="11"/>
  <c r="E41" i="11"/>
  <c r="V44" i="11"/>
  <c r="AX51" i="11"/>
  <c r="X38" i="11"/>
  <c r="AO40" i="11"/>
  <c r="AN32" i="11"/>
  <c r="R35" i="11"/>
  <c r="H37" i="11"/>
  <c r="E29" i="11"/>
  <c r="J33" i="11"/>
  <c r="AM27" i="11"/>
  <c r="V25" i="11"/>
  <c r="L24" i="11"/>
  <c r="P23" i="11"/>
  <c r="Q24" i="11"/>
  <c r="Z26" i="11"/>
  <c r="AQ25" i="11"/>
  <c r="I24" i="11"/>
  <c r="P25" i="11"/>
  <c r="AY53" i="11"/>
  <c r="B61" i="11"/>
  <c r="L51" i="11"/>
  <c r="AE50" i="11"/>
  <c r="X51" i="11"/>
  <c r="AS43" i="11"/>
  <c r="Q46" i="11"/>
  <c r="U42" i="11"/>
  <c r="C48" i="11"/>
  <c r="K37" i="11"/>
  <c r="AH39" i="11"/>
  <c r="F42" i="11"/>
  <c r="G47" i="11"/>
  <c r="AC36" i="11"/>
  <c r="AT28" i="11"/>
  <c r="X31" i="11"/>
  <c r="AL32" i="11"/>
  <c r="AQ37" i="11"/>
  <c r="P29" i="11"/>
  <c r="I33" i="11"/>
  <c r="W28" i="11"/>
  <c r="AX33" i="11"/>
  <c r="AG28" i="11"/>
  <c r="AV32" i="11"/>
  <c r="AI32" i="11"/>
  <c r="AW21" i="11"/>
  <c r="AI36" i="11"/>
  <c r="O62" i="11"/>
  <c r="AF55" i="11"/>
  <c r="AB54" i="11"/>
  <c r="G57" i="11"/>
  <c r="J59" i="11"/>
  <c r="AQ59" i="11"/>
  <c r="B57" i="11"/>
  <c r="F57" i="11"/>
  <c r="T61" i="11"/>
  <c r="T46" i="11"/>
  <c r="AC59" i="11"/>
  <c r="V57" i="11"/>
  <c r="AU61" i="11"/>
  <c r="AP55" i="11"/>
  <c r="S54" i="11"/>
  <c r="J61" i="11"/>
  <c r="AQ50" i="11"/>
  <c r="AY43" i="11"/>
  <c r="AA42" i="11"/>
  <c r="Q37" i="11"/>
  <c r="L42" i="11"/>
  <c r="AU36" i="11"/>
  <c r="AD31" i="11"/>
  <c r="J38" i="11"/>
  <c r="AA33" i="11"/>
  <c r="AI34" i="11"/>
  <c r="AG33" i="11"/>
  <c r="D22" i="11"/>
  <c r="AY62" i="11"/>
  <c r="N53" i="11"/>
  <c r="AF48" i="11"/>
  <c r="Y46" i="11"/>
  <c r="AM45" i="11"/>
  <c r="W44" i="11"/>
  <c r="AG38" i="11"/>
  <c r="E39" i="11"/>
  <c r="AN37" i="11"/>
  <c r="R38" i="11"/>
  <c r="AG50" i="11"/>
  <c r="AH38" i="11"/>
  <c r="AO36" i="11"/>
  <c r="E27" i="11"/>
  <c r="V27" i="11"/>
  <c r="AE24" i="11"/>
  <c r="L22" i="11"/>
  <c r="E26" i="11"/>
  <c r="AU25" i="11"/>
  <c r="AQ23" i="11"/>
  <c r="AV21" i="11"/>
  <c r="AS53" i="11"/>
  <c r="D57" i="11"/>
  <c r="B46" i="11"/>
  <c r="S46" i="11"/>
  <c r="AA47" i="11"/>
  <c r="AX49" i="11"/>
  <c r="N52" i="11"/>
  <c r="AA38" i="11"/>
  <c r="AR40" i="11"/>
  <c r="AP43" i="11"/>
  <c r="F51" i="11"/>
  <c r="L38" i="11"/>
  <c r="AC40" i="11"/>
  <c r="AB32" i="11"/>
  <c r="F35" i="11"/>
  <c r="W36" i="11"/>
  <c r="AR28" i="11"/>
  <c r="AW32" i="11"/>
  <c r="AL26" i="11"/>
  <c r="J23" i="11"/>
  <c r="AY23" i="11"/>
  <c r="AN21" i="11"/>
  <c r="E24" i="11"/>
  <c r="Q25" i="11"/>
  <c r="AE25" i="11"/>
  <c r="AD23" i="11"/>
  <c r="M24" i="11"/>
  <c r="AA53" i="11"/>
  <c r="Y60" i="11"/>
  <c r="AR50" i="11"/>
  <c r="S50" i="11"/>
  <c r="J51" i="11"/>
  <c r="AG43" i="11"/>
  <c r="E46" i="11"/>
  <c r="I42" i="11"/>
  <c r="R47" i="11"/>
  <c r="AX36" i="11"/>
  <c r="V39" i="11"/>
  <c r="AS41" i="11"/>
  <c r="V46" i="11"/>
  <c r="J36" i="11"/>
  <c r="AH28" i="11"/>
  <c r="L31" i="11"/>
  <c r="Z32" i="11"/>
  <c r="G37" i="11"/>
  <c r="D29" i="11"/>
  <c r="X32" i="11"/>
  <c r="D28" i="11"/>
  <c r="N33" i="11"/>
  <c r="K28" i="11"/>
  <c r="I31" i="11"/>
  <c r="AX31" i="11"/>
  <c r="Y61" i="11"/>
  <c r="L61" i="11"/>
  <c r="I56" i="11"/>
  <c r="H56" i="11"/>
  <c r="AK54" i="11"/>
  <c r="AE57" i="11"/>
  <c r="AG54" i="11"/>
  <c r="Z62" i="11"/>
  <c r="J53" i="11"/>
  <c r="AJ54" i="11"/>
  <c r="K56" i="11"/>
  <c r="AR57" i="11"/>
  <c r="AH51" i="11"/>
  <c r="B44" i="11"/>
  <c r="AG62" i="11"/>
  <c r="U56" i="11"/>
  <c r="T56" i="11"/>
  <c r="AW54" i="11"/>
  <c r="X56" i="11"/>
  <c r="T58" i="11"/>
  <c r="AV62" i="11"/>
  <c r="AU62" i="11"/>
  <c r="AL60" i="11"/>
  <c r="AZ51" i="11"/>
  <c r="W59" i="11"/>
  <c r="AO56" i="11"/>
  <c r="H48" i="11"/>
  <c r="AZ47" i="11"/>
  <c r="I49" i="11"/>
  <c r="AL51" i="11"/>
  <c r="E44" i="11"/>
  <c r="I40" i="11"/>
  <c r="Z42" i="11"/>
  <c r="AH48" i="11"/>
  <c r="V37" i="11"/>
  <c r="AS39" i="11"/>
  <c r="K42" i="11"/>
  <c r="J34" i="11"/>
  <c r="AE37" i="11"/>
  <c r="AJ45" i="11"/>
  <c r="Z30" i="11"/>
  <c r="AE34" i="11"/>
  <c r="D27" i="11"/>
  <c r="AL27" i="11"/>
  <c r="AG25" i="11"/>
  <c r="W25" i="11"/>
  <c r="AL25" i="11"/>
  <c r="C24" i="11"/>
  <c r="Y27" i="11"/>
  <c r="I28" i="11"/>
  <c r="AE27" i="11"/>
  <c r="AQ56" i="11"/>
  <c r="AI52" i="11"/>
  <c r="AE51" i="11"/>
  <c r="H54" i="11"/>
  <c r="G44" i="11"/>
  <c r="O45" i="11"/>
  <c r="AL47" i="11"/>
  <c r="M45" i="11"/>
  <c r="L53" i="11"/>
  <c r="AF38" i="11"/>
  <c r="D41" i="11"/>
  <c r="U44" i="11"/>
  <c r="V51" i="11"/>
  <c r="AR42" i="11"/>
  <c r="P30" i="11"/>
  <c r="AS32" i="11"/>
  <c r="H34" i="11"/>
  <c r="AD49" i="11"/>
  <c r="AK30" i="11"/>
  <c r="J40" i="11"/>
  <c r="E32" i="11"/>
  <c r="AM21" i="11"/>
  <c r="R32" i="11"/>
  <c r="AR21" i="11"/>
  <c r="D38" i="11"/>
  <c r="S23" i="11"/>
  <c r="H22" i="11"/>
  <c r="AD59" i="11"/>
  <c r="AL58" i="11"/>
  <c r="V56" i="11"/>
  <c r="AU47" i="11"/>
  <c r="AN47" i="11"/>
  <c r="AV48" i="11"/>
  <c r="W51" i="11"/>
  <c r="AR43" i="11"/>
  <c r="AV39" i="11"/>
  <c r="N42" i="11"/>
  <c r="AW47" i="11"/>
  <c r="J37" i="11"/>
  <c r="AG39" i="11"/>
  <c r="AX41" i="11"/>
  <c r="AW33" i="11"/>
  <c r="AT36" i="11"/>
  <c r="AB42" i="11"/>
  <c r="N30" i="11"/>
  <c r="S34" i="11"/>
  <c r="AQ26" i="11"/>
  <c r="T27" i="11"/>
  <c r="U25" i="11"/>
  <c r="T24" i="11"/>
  <c r="Z25" i="11"/>
  <c r="X23" i="11"/>
  <c r="G27" i="11"/>
  <c r="N27" i="11"/>
  <c r="AX24" i="11"/>
  <c r="R56" i="11"/>
  <c r="Q52" i="11"/>
  <c r="M51" i="11"/>
  <c r="F53" i="11"/>
  <c r="AL54" i="11"/>
  <c r="C45" i="11"/>
  <c r="Z47" i="11"/>
  <c r="AB44" i="11"/>
  <c r="AI51" i="11"/>
  <c r="T38" i="11"/>
  <c r="AQ40" i="11"/>
  <c r="AN43" i="11"/>
  <c r="AH50" i="11"/>
  <c r="S41" i="11"/>
  <c r="D30" i="11"/>
  <c r="AG32" i="11"/>
  <c r="AU33" i="11"/>
  <c r="R45" i="11"/>
  <c r="Y30" i="11"/>
  <c r="T37" i="11"/>
  <c r="T31" i="11"/>
  <c r="AA21" i="11"/>
  <c r="AG31" i="11"/>
  <c r="AF21" i="11"/>
  <c r="K36" i="11"/>
  <c r="G23" i="11"/>
  <c r="AH25" i="11"/>
  <c r="I58" i="11"/>
  <c r="C60" i="11"/>
  <c r="AY58" i="11"/>
  <c r="AP53" i="11"/>
  <c r="O61" i="11"/>
  <c r="S52" i="11"/>
  <c r="I61" i="11"/>
  <c r="H61" i="11"/>
  <c r="AX58" i="11"/>
  <c r="N61" i="11"/>
  <c r="R52" i="11"/>
  <c r="AR53" i="11"/>
  <c r="M55" i="11"/>
  <c r="K49" i="11"/>
  <c r="K51" i="11"/>
  <c r="U60" i="11"/>
  <c r="C54" i="11"/>
  <c r="AG61" i="11"/>
  <c r="AE52" i="11"/>
  <c r="F54" i="11"/>
  <c r="AQ57" i="11"/>
  <c r="U59" i="11"/>
  <c r="T59" i="11"/>
  <c r="O57" i="11"/>
  <c r="AQ62" i="11"/>
  <c r="AI54" i="11"/>
  <c r="AE53" i="11"/>
  <c r="E45" i="11"/>
  <c r="AH45" i="11"/>
  <c r="AP46" i="11"/>
  <c r="N49" i="11"/>
  <c r="AQ49" i="11"/>
  <c r="AP37" i="11"/>
  <c r="H40" i="11"/>
  <c r="AE42" i="11"/>
  <c r="AY48" i="11"/>
  <c r="AA37" i="11"/>
  <c r="AR39" i="11"/>
  <c r="AQ31" i="11"/>
  <c r="U34" i="11"/>
  <c r="AI35" i="11"/>
  <c r="H28" i="11"/>
  <c r="M32" i="11"/>
  <c r="AL22" i="11"/>
  <c r="S37" i="11"/>
  <c r="O23" i="11"/>
  <c r="E38" i="11"/>
  <c r="T23" i="11"/>
  <c r="AU21" i="11"/>
  <c r="AT24" i="11"/>
  <c r="AP21" i="11"/>
  <c r="V62" i="11"/>
  <c r="F52" i="11"/>
  <c r="D59" i="11"/>
  <c r="AU49" i="11"/>
  <c r="V49" i="11"/>
  <c r="X50" i="11"/>
  <c r="AV42" i="11"/>
  <c r="T45" i="11"/>
  <c r="X41" i="11"/>
  <c r="L45" i="11"/>
  <c r="Z54" i="11"/>
  <c r="AK38" i="11"/>
  <c r="I41" i="11"/>
  <c r="P44" i="11"/>
  <c r="Y35" i="11"/>
  <c r="C46" i="11"/>
  <c r="AA30" i="11"/>
  <c r="AO31" i="11"/>
  <c r="AT35" i="11"/>
  <c r="S28" i="11"/>
  <c r="R30" i="11"/>
  <c r="AZ26" i="11"/>
  <c r="E30" i="11"/>
  <c r="H27" i="11"/>
  <c r="AF27" i="11"/>
  <c r="AR29" i="11"/>
  <c r="L43" i="11"/>
  <c r="AV25" i="11"/>
  <c r="V61" i="11"/>
  <c r="W54" i="11"/>
  <c r="M53" i="11"/>
  <c r="AL44" i="11"/>
  <c r="V45" i="11"/>
  <c r="AD46" i="11"/>
  <c r="B49" i="11"/>
  <c r="G49" i="11"/>
  <c r="AD37" i="11"/>
  <c r="AU39" i="11"/>
  <c r="S42" i="11"/>
  <c r="O48" i="11"/>
  <c r="O37" i="11"/>
  <c r="AF39" i="11"/>
  <c r="AE31" i="11"/>
  <c r="I34" i="11"/>
  <c r="W35" i="11"/>
  <c r="AU27" i="11"/>
  <c r="AZ31" i="11"/>
  <c r="E21" i="11"/>
  <c r="AX35" i="11"/>
  <c r="C23" i="11"/>
  <c r="L36" i="11"/>
  <c r="H23" i="11"/>
  <c r="AN25" i="11"/>
  <c r="AH24" i="11"/>
  <c r="L21" i="11"/>
  <c r="AZ60" i="11"/>
  <c r="X62" i="11"/>
  <c r="AK58" i="11"/>
  <c r="AC49" i="11"/>
  <c r="D49" i="11"/>
  <c r="L50" i="11"/>
  <c r="AJ42" i="11"/>
  <c r="H45" i="11"/>
  <c r="L41" i="11"/>
  <c r="AA44" i="11"/>
  <c r="AY51" i="11"/>
  <c r="Y38" i="11"/>
  <c r="AV40" i="11"/>
  <c r="I62" i="11"/>
  <c r="AW59" i="11"/>
  <c r="AU59" i="11"/>
  <c r="AT59" i="11"/>
  <c r="AM57" i="11"/>
  <c r="AH62" i="11"/>
  <c r="AG57" i="11"/>
  <c r="AF57" i="11"/>
  <c r="AZ55" i="11"/>
  <c r="AL57" i="11"/>
  <c r="AY59" i="11"/>
  <c r="E62" i="11"/>
  <c r="AT52" i="11"/>
  <c r="AR46" i="11"/>
  <c r="S61" i="11"/>
  <c r="N60" i="11"/>
  <c r="M60" i="11"/>
  <c r="F58" i="11"/>
  <c r="S60" i="11"/>
  <c r="AF62" i="11"/>
  <c r="AV61" i="11"/>
  <c r="O56" i="11"/>
  <c r="N56" i="11"/>
  <c r="AQ54" i="11"/>
  <c r="O55" i="11"/>
  <c r="M62" i="11"/>
  <c r="H52" i="11"/>
  <c r="Z51" i="11"/>
  <c r="T52" i="11"/>
  <c r="X44" i="11"/>
  <c r="AU46" i="11"/>
  <c r="J43" i="11"/>
  <c r="AP49" i="11"/>
  <c r="AO37" i="11"/>
  <c r="M40" i="11"/>
  <c r="AL42" i="11"/>
  <c r="AT48" i="11"/>
  <c r="Q38" i="11"/>
  <c r="Y29" i="11"/>
  <c r="C32" i="11"/>
  <c r="Q33" i="11"/>
  <c r="P40" i="11"/>
  <c r="AT29" i="11"/>
  <c r="AV34" i="11"/>
  <c r="AF29" i="11"/>
  <c r="AZ42" i="11"/>
  <c r="AS29" i="11"/>
  <c r="B21" i="11"/>
  <c r="W34" i="11"/>
  <c r="AB22" i="11"/>
  <c r="M22" i="11"/>
  <c r="Y59" i="11"/>
  <c r="W56" i="11"/>
  <c r="S55" i="11"/>
  <c r="AL46" i="11"/>
  <c r="AW46" i="11"/>
  <c r="F48" i="11"/>
  <c r="AC50" i="11"/>
  <c r="B43" i="11"/>
  <c r="F39" i="11"/>
  <c r="W41" i="11"/>
  <c r="Y45" i="11"/>
  <c r="S36" i="11"/>
  <c r="AP38" i="11"/>
  <c r="H41" i="11"/>
  <c r="G33" i="11"/>
  <c r="AJ35" i="11"/>
  <c r="K38" i="11"/>
  <c r="W29" i="11"/>
  <c r="AB33" i="11"/>
  <c r="W30" i="11"/>
  <c r="S26" i="11"/>
  <c r="AD24" i="11"/>
  <c r="J25" i="11"/>
  <c r="AI24" i="11"/>
  <c r="F21" i="11"/>
  <c r="J26" i="11"/>
  <c r="F25" i="11"/>
  <c r="AO21" i="11"/>
  <c r="AP54" i="11"/>
  <c r="AL61" i="11"/>
  <c r="AO51" i="11"/>
  <c r="D51" i="11"/>
  <c r="AT51" i="11"/>
  <c r="L44" i="11"/>
  <c r="AI46" i="11"/>
  <c r="AQ42" i="11"/>
  <c r="F49" i="11"/>
  <c r="AC37" i="11"/>
  <c r="AZ39" i="11"/>
  <c r="X42" i="11"/>
  <c r="J48" i="11"/>
  <c r="AF37" i="11"/>
  <c r="M29" i="11"/>
  <c r="AP31" i="11"/>
  <c r="E33" i="11"/>
  <c r="AT38" i="11"/>
  <c r="AH29" i="11"/>
  <c r="L34" i="11"/>
  <c r="H29" i="11"/>
  <c r="AL35" i="11"/>
  <c r="R29" i="11"/>
  <c r="AM35" i="11"/>
  <c r="AL33" i="11"/>
  <c r="P22" i="11"/>
  <c r="L49" i="11"/>
  <c r="D58" i="11"/>
  <c r="E56" i="11"/>
  <c r="AZ54" i="11"/>
  <c r="Z46" i="11"/>
  <c r="AK46" i="11"/>
  <c r="AS47" i="11"/>
  <c r="Q50" i="11"/>
  <c r="AO42" i="11"/>
  <c r="AS38" i="11"/>
  <c r="K41" i="11"/>
  <c r="AN44" i="11"/>
  <c r="AS52" i="11"/>
  <c r="AD38" i="11"/>
  <c r="AU40" i="11"/>
  <c r="AT32" i="11"/>
  <c r="X35" i="11"/>
  <c r="AH42" i="11"/>
  <c r="K29" i="11"/>
  <c r="F28" i="11"/>
  <c r="R24" i="11"/>
  <c r="W24" i="11"/>
  <c r="AW25" i="11"/>
  <c r="Q23" i="11"/>
  <c r="C58" i="11"/>
  <c r="O30" i="11"/>
  <c r="AH35" i="11"/>
  <c r="AG29" i="11"/>
  <c r="L29" i="11"/>
  <c r="AM26" i="11"/>
  <c r="AH22" i="11"/>
  <c r="AS22" i="11"/>
  <c r="Y31" i="11"/>
  <c r="E31" i="11"/>
  <c r="AH27" i="11"/>
  <c r="L26" i="11"/>
  <c r="Q26" i="11"/>
  <c r="R28" i="11"/>
  <c r="AN38" i="11"/>
  <c r="S57" i="11"/>
  <c r="AZ38" i="11"/>
  <c r="AN33" i="11"/>
  <c r="AE26" i="11"/>
  <c r="W21" i="11"/>
  <c r="AJ21" i="11"/>
  <c r="AK21" i="11"/>
  <c r="AF22" i="11"/>
  <c r="R59" i="11"/>
  <c r="B62" i="11"/>
  <c r="AS59" i="11"/>
  <c r="AM59" i="11"/>
  <c r="AC57" i="11"/>
  <c r="F62" i="11"/>
  <c r="P54" i="11"/>
  <c r="M50" i="11"/>
  <c r="S62" i="11"/>
  <c r="Y62" i="11"/>
  <c r="AA58" i="11"/>
  <c r="AX57" i="11"/>
  <c r="AE58" i="11"/>
  <c r="P52" i="11"/>
  <c r="AK44" i="11"/>
  <c r="Q48" i="11"/>
  <c r="AS36" i="11"/>
  <c r="AH41" i="11"/>
  <c r="AD36" i="11"/>
  <c r="AT30" i="11"/>
  <c r="AL34" i="11"/>
  <c r="P31" i="11"/>
  <c r="AR33" i="11"/>
  <c r="F34" i="11"/>
  <c r="V21" i="11"/>
  <c r="E25" i="11"/>
  <c r="E58" i="11"/>
  <c r="R57" i="11"/>
  <c r="H46" i="11"/>
  <c r="AE44" i="11"/>
  <c r="O52" i="11"/>
  <c r="Q53" i="11"/>
  <c r="AM36" i="11"/>
  <c r="AK49" i="11"/>
  <c r="AB51" i="11"/>
  <c r="X36" i="11"/>
  <c r="AB34" i="11"/>
  <c r="L35" i="11"/>
  <c r="AF34" i="11"/>
  <c r="AW34" i="11"/>
  <c r="M27" i="11"/>
  <c r="Z33" i="11"/>
  <c r="AF26" i="11"/>
  <c r="K24" i="11"/>
  <c r="AY50" i="11"/>
  <c r="AM29" i="11"/>
  <c r="AQ24" i="11"/>
  <c r="H60" i="11"/>
  <c r="D52" i="11"/>
  <c r="W43" i="11"/>
  <c r="Y44" i="11"/>
  <c r="AG45" i="11"/>
  <c r="E48" i="11"/>
  <c r="P46" i="11"/>
  <c r="AG36" i="11"/>
  <c r="AX38" i="11"/>
  <c r="V41" i="11"/>
  <c r="X45" i="11"/>
  <c r="AO53" i="11"/>
  <c r="AA48" i="11"/>
  <c r="AH30" i="11"/>
  <c r="L33" i="11"/>
  <c r="Z34" i="11"/>
  <c r="AX26" i="11"/>
  <c r="D31" i="11"/>
  <c r="J21" i="11"/>
  <c r="H33" i="11"/>
  <c r="F22" i="11"/>
  <c r="U33" i="11"/>
  <c r="K22" i="11"/>
  <c r="AG44" i="11"/>
  <c r="AK23" i="11"/>
  <c r="AU23" i="11"/>
  <c r="AJ61" i="11"/>
  <c r="AG59" i="11"/>
  <c r="AV56" i="11"/>
  <c r="T48" i="11"/>
  <c r="G48" i="11"/>
  <c r="O49" i="11"/>
  <c r="AS51" i="11"/>
  <c r="K44" i="11"/>
  <c r="O40" i="11"/>
  <c r="AF42" i="11"/>
  <c r="AZ48" i="11"/>
  <c r="AB37" i="11"/>
  <c r="AY39" i="11"/>
  <c r="Q42" i="11"/>
  <c r="P34" i="11"/>
  <c r="AW37" i="11"/>
  <c r="AP47" i="11"/>
  <c r="AF30" i="11"/>
  <c r="AK34" i="11"/>
  <c r="J27" i="11"/>
  <c r="AV27" i="11"/>
  <c r="AM25" i="11"/>
  <c r="B26" i="11"/>
  <c r="AR25" i="11"/>
  <c r="O24" i="11"/>
  <c r="AG27" i="11"/>
  <c r="AD57" i="11"/>
  <c r="AP61" i="11"/>
  <c r="O54" i="11"/>
  <c r="AY61" i="11"/>
  <c r="AQ52" i="11"/>
  <c r="AS61" i="11"/>
  <c r="AR61" i="11"/>
  <c r="AI59" i="11"/>
  <c r="AX61" i="11"/>
  <c r="AP52" i="11"/>
  <c r="Q54" i="11"/>
  <c r="AK55" i="11"/>
  <c r="AI49" i="11"/>
  <c r="AN51" i="11"/>
  <c r="AT56" i="11"/>
  <c r="AA54" i="11"/>
  <c r="R62" i="11"/>
  <c r="D53" i="11"/>
  <c r="AD54" i="11"/>
  <c r="AH60" i="11"/>
  <c r="F60" i="11"/>
  <c r="E60" i="11"/>
  <c r="AU57" i="11"/>
  <c r="K60" i="11"/>
  <c r="T55" i="11"/>
  <c r="J54" i="11"/>
  <c r="AI45" i="11"/>
  <c r="G46" i="11"/>
  <c r="O47" i="11"/>
  <c r="AL49" i="11"/>
  <c r="O51" i="11"/>
  <c r="O38" i="11"/>
  <c r="AF40" i="11"/>
  <c r="R43" i="11"/>
  <c r="U50" i="11"/>
  <c r="AY37" i="11"/>
  <c r="Q40" i="11"/>
  <c r="P32" i="11"/>
  <c r="AS34" i="11"/>
  <c r="H36" i="11"/>
  <c r="AF28" i="11"/>
  <c r="AK32" i="11"/>
  <c r="AO25" i="11"/>
  <c r="AM46" i="11"/>
  <c r="AM23" i="11"/>
  <c r="U51" i="11"/>
  <c r="AR23" i="11"/>
  <c r="H24" i="11"/>
  <c r="S25" i="11"/>
  <c r="AY22" i="11"/>
  <c r="D23" i="11"/>
  <c r="C53" i="11"/>
  <c r="G60" i="11"/>
  <c r="Z50" i="11"/>
  <c r="AZ49" i="11"/>
  <c r="AV50" i="11"/>
  <c r="U43" i="11"/>
  <c r="AR45" i="11"/>
  <c r="AV41" i="11"/>
  <c r="AG46" i="11"/>
  <c r="AL36" i="11"/>
  <c r="J39" i="11"/>
  <c r="AG41" i="11"/>
  <c r="AK45" i="11"/>
  <c r="AW35" i="11"/>
  <c r="V28" i="11"/>
  <c r="AY30" i="11"/>
  <c r="N32" i="11"/>
  <c r="V36" i="11"/>
  <c r="AQ28" i="11"/>
  <c r="AM31" i="11"/>
  <c r="AK27" i="11"/>
  <c r="K32" i="11"/>
  <c r="AR27" i="11"/>
  <c r="Z29" i="11"/>
  <c r="N31" i="11"/>
  <c r="Y21" i="11"/>
  <c r="X30" i="11"/>
  <c r="X59" i="11"/>
  <c r="B55" i="11"/>
  <c r="AW53" i="11"/>
  <c r="Q45" i="11"/>
  <c r="AT45" i="11"/>
  <c r="C47" i="11"/>
  <c r="Z49" i="11"/>
  <c r="AB50" i="11"/>
  <c r="C38" i="11"/>
  <c r="T40" i="11"/>
  <c r="AW42" i="11"/>
  <c r="AJ49" i="11"/>
  <c r="AM37" i="11"/>
  <c r="E40" i="11"/>
  <c r="D32" i="11"/>
  <c r="AG34" i="11"/>
  <c r="AU35" i="11"/>
  <c r="T28" i="11"/>
  <c r="Y32" i="11"/>
  <c r="N24" i="11"/>
  <c r="D40" i="11"/>
  <c r="AA23" i="11"/>
  <c r="AE41" i="11"/>
  <c r="AF23" i="11"/>
  <c r="K23" i="11"/>
  <c r="G25" i="11"/>
  <c r="O22" i="11"/>
  <c r="AZ21" i="11"/>
  <c r="AD52" i="11"/>
  <c r="AF59" i="11"/>
  <c r="N50" i="11"/>
  <c r="AH49" i="11"/>
  <c r="AJ50" i="11"/>
  <c r="I43" i="11"/>
  <c r="AF45" i="11"/>
  <c r="AJ41" i="11"/>
  <c r="AV45" i="11"/>
  <c r="Z36" i="11"/>
  <c r="AW38" i="11"/>
  <c r="U41" i="11"/>
  <c r="AZ44" i="11"/>
  <c r="AK35" i="11"/>
  <c r="O50" i="11"/>
  <c r="AM30" i="11"/>
  <c r="B32" i="11"/>
  <c r="G36" i="11"/>
  <c r="AE28" i="11"/>
  <c r="C31" i="11"/>
  <c r="S27" i="11"/>
  <c r="H31" i="11"/>
  <c r="Z27" i="11"/>
  <c r="Q28" i="11"/>
  <c r="AC30" i="11"/>
  <c r="M21" i="11"/>
  <c r="X27" i="11"/>
  <c r="AT62" i="11"/>
  <c r="AN62" i="11"/>
  <c r="AF60" i="11"/>
  <c r="AE60" i="11"/>
  <c r="X58" i="11"/>
  <c r="AV59" i="11"/>
  <c r="R58" i="11"/>
  <c r="Q58" i="11"/>
  <c r="Y56" i="11"/>
  <c r="W58" i="11"/>
  <c r="AJ60" i="11"/>
  <c r="AO62" i="11"/>
  <c r="S53" i="11"/>
  <c r="Q47" i="11"/>
  <c r="P49" i="11"/>
  <c r="AX60" i="11"/>
  <c r="AW60" i="11"/>
  <c r="AP58" i="11"/>
  <c r="D61" i="11"/>
  <c r="L52" i="11"/>
  <c r="V58" i="11"/>
  <c r="AM56" i="11"/>
  <c r="AL56" i="11"/>
  <c r="P55" i="11"/>
  <c r="L56" i="11"/>
  <c r="K52" i="11"/>
  <c r="G51" i="11"/>
  <c r="U52" i="11"/>
  <c r="B54" i="11"/>
  <c r="AV44" i="11"/>
  <c r="T47" i="11"/>
  <c r="J44" i="11"/>
  <c r="N51" i="11"/>
  <c r="N38" i="11"/>
  <c r="AK40" i="11"/>
  <c r="AB43" i="11"/>
  <c r="P50" i="11"/>
  <c r="AH40" i="11"/>
  <c r="AW29" i="11"/>
  <c r="AA32" i="11"/>
  <c r="AO33" i="11"/>
  <c r="X43" i="11"/>
  <c r="S30" i="11"/>
  <c r="R36" i="11"/>
  <c r="B31" i="11"/>
  <c r="U21" i="11"/>
  <c r="O31" i="11"/>
  <c r="Z21" i="11"/>
  <c r="AR35" i="11"/>
  <c r="AZ22" i="11"/>
  <c r="AW24" i="11"/>
  <c r="P62" i="11"/>
  <c r="AA57" i="11"/>
  <c r="AW55" i="11"/>
  <c r="W47" i="11"/>
  <c r="V47" i="11"/>
  <c r="AD48" i="11"/>
  <c r="B51" i="11"/>
  <c r="Z43" i="11"/>
  <c r="AD39" i="11"/>
  <c r="AU41" i="11"/>
  <c r="AT46" i="11"/>
  <c r="AQ36" i="11"/>
  <c r="O39" i="11"/>
  <c r="AF41" i="11"/>
  <c r="AE33" i="11"/>
  <c r="I36" i="11"/>
  <c r="V40" i="11"/>
  <c r="AU29" i="11"/>
  <c r="AZ33" i="11"/>
  <c r="E36" i="11"/>
  <c r="AS26" i="11"/>
  <c r="C25" i="11"/>
  <c r="Z22" i="11"/>
  <c r="H25" i="11"/>
  <c r="U22" i="11"/>
  <c r="AH26" i="11"/>
  <c r="O26" i="11"/>
  <c r="AC23" i="11"/>
  <c r="AM55" i="11"/>
  <c r="AE62" i="11"/>
  <c r="K53" i="11"/>
  <c r="AU51" i="11"/>
  <c r="E53" i="11"/>
  <c r="AJ44" i="11"/>
  <c r="H47" i="11"/>
  <c r="AH43" i="11"/>
  <c r="AA50" i="11"/>
  <c r="B38" i="11"/>
  <c r="Y40" i="11"/>
  <c r="E43" i="11"/>
  <c r="AE49" i="11"/>
  <c r="M39" i="11"/>
  <c r="AK29" i="11"/>
  <c r="O32" i="11"/>
  <c r="AC33" i="11"/>
  <c r="AK41" i="11"/>
  <c r="G30" i="11"/>
  <c r="AG35" i="11"/>
  <c r="Q30" i="11"/>
  <c r="I21" i="11"/>
  <c r="AD30" i="11"/>
  <c r="N21" i="11"/>
  <c r="H35" i="11"/>
  <c r="AN22" i="11"/>
  <c r="AB23" i="11"/>
  <c r="AT60" i="11"/>
  <c r="AW56" i="11"/>
  <c r="AE55" i="11"/>
  <c r="E47" i="11"/>
  <c r="J47" i="11"/>
  <c r="R48" i="11"/>
  <c r="AO50" i="11"/>
  <c r="N43" i="11"/>
  <c r="R39" i="11"/>
  <c r="AI41" i="11"/>
  <c r="J46" i="11"/>
  <c r="AE36" i="11"/>
  <c r="C39" i="11"/>
  <c r="X61" i="11"/>
  <c r="AB60" i="11"/>
  <c r="J57" i="11"/>
  <c r="I57" i="11"/>
  <c r="AH55" i="11"/>
  <c r="AJ57" i="11"/>
  <c r="AD55" i="11"/>
  <c r="AC55" i="11"/>
  <c r="G54" i="11"/>
  <c r="AG55" i="11"/>
  <c r="L57" i="11"/>
  <c r="N59" i="11"/>
  <c r="N54" i="11"/>
  <c r="AX44" i="11"/>
  <c r="AW61" i="11"/>
  <c r="X57" i="11"/>
  <c r="W57" i="11"/>
  <c r="AT55" i="11"/>
  <c r="AB57" i="11"/>
  <c r="AO59" i="11"/>
  <c r="AA62" i="11"/>
  <c r="U54" i="11"/>
  <c r="H62" i="11"/>
  <c r="AW52" i="11"/>
  <c r="N62" i="11"/>
  <c r="S58" i="11"/>
  <c r="W49" i="11"/>
  <c r="AW48" i="11"/>
  <c r="F50" i="11"/>
  <c r="AF54" i="11"/>
  <c r="B45" i="11"/>
  <c r="F41" i="11"/>
  <c r="I44" i="11"/>
  <c r="AC51" i="11"/>
  <c r="S38" i="11"/>
  <c r="AP40" i="11"/>
  <c r="Y43" i="11"/>
  <c r="G35" i="11"/>
  <c r="AW41" i="11"/>
  <c r="I30" i="11"/>
  <c r="W31" i="11"/>
  <c r="AB35" i="11"/>
  <c r="AZ27" i="11"/>
  <c r="U29" i="11"/>
  <c r="AD26" i="11"/>
  <c r="AY28" i="11"/>
  <c r="AI26" i="11"/>
  <c r="U26" i="11"/>
  <c r="C29" i="11"/>
  <c r="R34" i="11"/>
  <c r="AA24" i="11"/>
  <c r="Z59" i="11"/>
  <c r="AX53" i="11"/>
  <c r="AN52" i="11"/>
  <c r="N44" i="11"/>
  <c r="D45" i="11"/>
  <c r="L46" i="11"/>
  <c r="AI48" i="11"/>
  <c r="D48" i="11"/>
  <c r="L37" i="11"/>
  <c r="AC39" i="11"/>
  <c r="AZ41" i="11"/>
  <c r="L47" i="11"/>
  <c r="AV36" i="11"/>
  <c r="N39" i="11"/>
  <c r="M31" i="11"/>
  <c r="AP33" i="11"/>
  <c r="E35" i="11"/>
  <c r="AC27" i="11"/>
  <c r="AH31" i="11"/>
  <c r="G24" i="11"/>
  <c r="AU34" i="11"/>
  <c r="AJ22" i="11"/>
  <c r="I35" i="11"/>
  <c r="AO22" i="11"/>
  <c r="V23" i="11"/>
  <c r="P24" i="11"/>
  <c r="AT26" i="11"/>
  <c r="AT58" i="11"/>
  <c r="AC61" i="11"/>
  <c r="AZ57" i="11"/>
  <c r="E49" i="11"/>
  <c r="AK48" i="11"/>
  <c r="AS49" i="11"/>
  <c r="R53" i="11"/>
  <c r="AO44" i="11"/>
  <c r="AS40" i="11"/>
  <c r="AE43" i="11"/>
  <c r="AN50" i="11"/>
  <c r="G38" i="11"/>
  <c r="AD40" i="11"/>
  <c r="D43" i="11"/>
  <c r="AT34" i="11"/>
  <c r="AB40" i="11"/>
  <c r="AV29" i="11"/>
  <c r="K31" i="11"/>
  <c r="P35" i="11"/>
  <c r="AN27" i="11"/>
  <c r="AV28" i="11"/>
  <c r="R26" i="11"/>
  <c r="AW27" i="11"/>
  <c r="W26" i="11"/>
  <c r="AP25" i="11"/>
  <c r="AD28" i="11"/>
  <c r="L32" i="11"/>
  <c r="R23" i="11"/>
  <c r="AO58" i="11"/>
  <c r="AF53" i="11"/>
  <c r="AB52" i="11"/>
  <c r="AU43" i="11"/>
  <c r="AQ44" i="11"/>
  <c r="AY45" i="11"/>
  <c r="W48" i="11"/>
  <c r="S47" i="11"/>
  <c r="AY36" i="11"/>
  <c r="Q39" i="11"/>
  <c r="AN41" i="11"/>
  <c r="AA46" i="11"/>
  <c r="AJ36" i="11"/>
  <c r="B39" i="11"/>
  <c r="AZ30" i="11"/>
  <c r="AD33" i="11"/>
  <c r="AJ31" i="11"/>
  <c r="AB38" i="11"/>
  <c r="AS33" i="11"/>
  <c r="B35" i="11"/>
  <c r="AJ34" i="11"/>
  <c r="AE23" i="11"/>
  <c r="AS24" i="11"/>
  <c r="T41" i="11"/>
  <c r="Q35" i="11"/>
  <c r="AT31" i="11"/>
  <c r="AF35" i="11"/>
  <c r="AS35" i="11"/>
  <c r="D25" i="11"/>
  <c r="AA31" i="11"/>
  <c r="AN23" i="11"/>
  <c r="C34" i="11"/>
  <c r="Q27" i="11"/>
  <c r="AW22" i="11"/>
  <c r="X22" i="11"/>
  <c r="AC22" i="11"/>
  <c r="AB24" i="11"/>
  <c r="AT40" i="11"/>
  <c r="AI38" i="11"/>
  <c r="W33" i="11"/>
  <c r="AZ29" i="11"/>
  <c r="AX29" i="11"/>
  <c r="L30" i="11"/>
  <c r="AO34" i="11"/>
  <c r="AJ25" i="11"/>
  <c r="Y57" i="11"/>
  <c r="AN60" i="11"/>
  <c r="H57" i="11"/>
  <c r="AB55" i="11"/>
  <c r="V52" i="11"/>
  <c r="AB59" i="11"/>
  <c r="F59" i="11"/>
  <c r="R54" i="11"/>
  <c r="AF51" i="11"/>
  <c r="U48" i="11"/>
  <c r="Y47" i="11"/>
  <c r="AR32" i="11"/>
  <c r="AI28" i="11"/>
  <c r="B33" i="11"/>
  <c r="R60" i="11"/>
  <c r="AI43" i="11"/>
  <c r="E50" i="11"/>
  <c r="AX42" i="11"/>
  <c r="AP45" i="11"/>
  <c r="AH32" i="11"/>
  <c r="AR30" i="11"/>
  <c r="AT21" i="11"/>
  <c r="AE22" i="11"/>
  <c r="AY27" i="11"/>
  <c r="U62" i="11"/>
  <c r="AX50" i="11"/>
  <c r="Q51" i="11"/>
  <c r="K46" i="11"/>
  <c r="AJ47" i="11"/>
  <c r="AB39" i="11"/>
  <c r="AN46" i="11"/>
  <c r="AN28" i="11"/>
  <c r="AF32" i="11"/>
  <c r="J29" i="11"/>
  <c r="L28" i="11"/>
  <c r="U28" i="11"/>
  <c r="Q32" i="11"/>
  <c r="U35" i="11"/>
  <c r="Z55" i="11"/>
  <c r="AO45" i="11"/>
  <c r="U47" i="11"/>
  <c r="AJ51" i="11"/>
  <c r="AL40" i="11"/>
  <c r="AM50" i="11"/>
  <c r="W40" i="11"/>
  <c r="AY34" i="11"/>
  <c r="AL28" i="11"/>
  <c r="T26" i="11"/>
  <c r="AS23" i="11"/>
  <c r="AX23" i="11"/>
  <c r="AW57" i="11"/>
  <c r="Q61" i="11"/>
  <c r="I59" i="11"/>
  <c r="V26" i="11"/>
  <c r="AP24" i="11"/>
  <c r="AI29" i="11"/>
  <c r="T35" i="11"/>
  <c r="AD25" i="11"/>
  <c r="AJ28" i="11"/>
  <c r="AP29" i="11"/>
  <c r="L23" i="11"/>
  <c r="AO26" i="11"/>
  <c r="G28" i="11"/>
  <c r="S33" i="11"/>
  <c r="C35" i="11"/>
  <c r="AT23" i="11"/>
  <c r="P33" i="11"/>
  <c r="AK43" i="11"/>
  <c r="N37" i="11"/>
  <c r="R42" i="11"/>
  <c r="W37" i="11"/>
  <c r="AG42" i="11"/>
  <c r="F44" i="11"/>
  <c r="AW50" i="11"/>
  <c r="AB61" i="11"/>
  <c r="K21" i="11"/>
  <c r="D26" i="11"/>
  <c r="AC24" i="11"/>
  <c r="X24" i="11"/>
  <c r="X29" i="11"/>
  <c r="Q29" i="11"/>
  <c r="AD35" i="11"/>
  <c r="B41" i="11"/>
  <c r="T54" i="11"/>
  <c r="Q41" i="11"/>
  <c r="AU42" i="11"/>
  <c r="AY47" i="11"/>
  <c r="AF46" i="11"/>
  <c r="Q56" i="11"/>
  <c r="AB21" i="11"/>
  <c r="E34" i="11"/>
  <c r="AD29" i="11"/>
  <c r="T29" i="11"/>
  <c r="AN29" i="11"/>
  <c r="K33" i="11"/>
  <c r="S29" i="11"/>
  <c r="AB48" i="11"/>
  <c r="G40" i="11"/>
  <c r="X49" i="11"/>
  <c r="AO46" i="11"/>
  <c r="C52" i="11"/>
  <c r="AV51" i="11"/>
  <c r="AV54" i="11"/>
  <c r="X25" i="11"/>
  <c r="R21" i="11"/>
  <c r="AT25" i="11"/>
  <c r="Y26" i="11"/>
  <c r="AH33" i="11"/>
  <c r="AC38" i="11"/>
  <c r="M33" i="11"/>
  <c r="AV38" i="11"/>
  <c r="AQ45" i="11"/>
  <c r="L39" i="11"/>
  <c r="AI50" i="11"/>
  <c r="D47" i="11"/>
  <c r="Y55" i="11"/>
  <c r="AF61" i="11"/>
  <c r="Z61" i="11"/>
  <c r="E57" i="11"/>
  <c r="AZ53" i="11"/>
  <c r="X55" i="11"/>
  <c r="AR54" i="11"/>
  <c r="AH56" i="11"/>
  <c r="AM53" i="11"/>
  <c r="E61" i="11"/>
  <c r="O58" i="11"/>
  <c r="K55" i="11"/>
  <c r="G61" i="11"/>
  <c r="I37" i="11"/>
  <c r="M42" i="11"/>
  <c r="X37" i="11"/>
  <c r="AU48" i="11"/>
  <c r="P45" i="11"/>
  <c r="G53" i="11"/>
  <c r="AK60" i="11"/>
  <c r="F36" i="11"/>
  <c r="F27" i="11"/>
  <c r="AL29" i="11"/>
  <c r="AY29" i="11"/>
  <c r="AN35" i="11"/>
  <c r="U30" i="11"/>
  <c r="S35" i="11"/>
  <c r="C41" i="11"/>
  <c r="AX52" i="11"/>
  <c r="R41" i="11"/>
  <c r="AP42" i="11"/>
  <c r="J49" i="11"/>
  <c r="AU58" i="11"/>
  <c r="AK61" i="11"/>
  <c r="AN24" i="11"/>
  <c r="N23" i="11"/>
  <c r="I23" i="11"/>
  <c r="AI21" i="11"/>
  <c r="B28" i="11"/>
  <c r="O34" i="11"/>
  <c r="AL39" i="11"/>
  <c r="AG48" i="11"/>
  <c r="B40" i="11"/>
  <c r="Y49" i="11"/>
  <c r="AJ46" i="11"/>
  <c r="AR44" i="11"/>
  <c r="AC54" i="11"/>
  <c r="AA26" i="11"/>
  <c r="K30" i="11"/>
  <c r="R27" i="11"/>
  <c r="I27" i="11"/>
  <c r="Y28" i="11"/>
  <c r="AU31" i="11"/>
  <c r="I48" i="11"/>
  <c r="AH44" i="11"/>
  <c r="AQ38" i="11"/>
  <c r="AD45" i="11"/>
  <c r="Z45" i="11"/>
  <c r="AD50" i="11"/>
  <c r="B50" i="11"/>
  <c r="X52" i="11"/>
  <c r="AR62" i="11"/>
  <c r="AZ58" i="11"/>
  <c r="M58" i="11"/>
  <c r="G58" i="11"/>
  <c r="L59" i="11"/>
  <c r="Y51" i="11"/>
  <c r="AS57" i="11"/>
  <c r="AE54" i="11"/>
  <c r="C56" i="11"/>
  <c r="G56" i="11"/>
  <c r="AO57" i="11"/>
  <c r="J62" i="11"/>
  <c r="AU26" i="11"/>
  <c r="F23" i="11"/>
  <c r="AO23" i="11"/>
  <c r="L27" i="11"/>
  <c r="M34" i="11"/>
  <c r="AQ41" i="11"/>
  <c r="AQ33" i="11"/>
  <c r="AA39" i="11"/>
  <c r="AE47" i="11"/>
  <c r="AP39" i="11"/>
  <c r="P51" i="11"/>
  <c r="AH47" i="11"/>
  <c r="P56" i="11"/>
  <c r="AS58" i="11"/>
  <c r="M23" i="11"/>
  <c r="AL21" i="11"/>
  <c r="AG21" i="11"/>
  <c r="W38" i="11"/>
  <c r="X47" i="11"/>
  <c r="AM32" i="11"/>
  <c r="D42" i="11"/>
  <c r="C44" i="11"/>
  <c r="Z38" i="11"/>
  <c r="AT44" i="11"/>
  <c r="I45" i="11"/>
  <c r="X53" i="11"/>
  <c r="AC52" i="11"/>
  <c r="AI25" i="11"/>
  <c r="O27" i="11"/>
  <c r="AF25" i="11"/>
  <c r="AA25" i="11"/>
  <c r="AW26" i="11"/>
  <c r="T30" i="11"/>
  <c r="M37" i="11"/>
  <c r="E42" i="11"/>
  <c r="P37" i="11"/>
  <c r="T42" i="11"/>
  <c r="AX43" i="11"/>
  <c r="C49" i="11"/>
  <c r="B48" i="11"/>
  <c r="AV58" i="11"/>
  <c r="AR22" i="11"/>
  <c r="S39" i="11"/>
  <c r="AJ32" i="11"/>
  <c r="W32" i="11"/>
  <c r="AQ30" i="11"/>
  <c r="N34" i="11"/>
  <c r="V30" i="11"/>
  <c r="AR51" i="11"/>
  <c r="J41" i="11"/>
  <c r="U36" i="11"/>
  <c r="AR47" i="11"/>
  <c r="M44" i="11"/>
  <c r="AK51" i="11"/>
  <c r="N57" i="11"/>
  <c r="P57" i="11"/>
  <c r="M61" i="11"/>
  <c r="AN61" i="11"/>
  <c r="AH61" i="11"/>
  <c r="AN49" i="11"/>
  <c r="AQ53" i="11"/>
  <c r="U61" i="11"/>
  <c r="AY56" i="11"/>
  <c r="C59" i="11"/>
  <c r="Y58" i="11"/>
  <c r="AS62" i="11"/>
  <c r="E22" i="11"/>
  <c r="AO32" i="11"/>
  <c r="AQ32" i="11"/>
  <c r="F33" i="11"/>
  <c r="AF52" i="11"/>
  <c r="AD43" i="11"/>
  <c r="AW45" i="11"/>
  <c r="S44" i="11"/>
  <c r="V54" i="11"/>
  <c r="AD21" i="11"/>
  <c r="AG24" i="11"/>
  <c r="AF33" i="11"/>
  <c r="P27" i="11"/>
  <c r="AV49" i="11"/>
  <c r="P36" i="11"/>
  <c r="AH37" i="11"/>
  <c r="U40" i="11"/>
  <c r="AM43" i="11"/>
  <c r="Z48" i="11"/>
  <c r="Z24" i="11"/>
  <c r="Q22" i="11"/>
  <c r="O28" i="11"/>
  <c r="AA52" i="11"/>
  <c r="AC42" i="11"/>
  <c r="AX40" i="11"/>
  <c r="AG47" i="11"/>
  <c r="AH54" i="11"/>
  <c r="AW23" i="11"/>
  <c r="S22" i="11"/>
  <c r="AZ28" i="11"/>
  <c r="K39" i="11"/>
  <c r="AO43" i="11"/>
  <c r="AO55" i="11"/>
  <c r="L60" i="11"/>
  <c r="AU52" i="11"/>
  <c r="C57" i="11"/>
  <c r="AV57" i="11"/>
  <c r="M41" i="14"/>
  <c r="T32" i="14"/>
  <c r="P52" i="14"/>
  <c r="C38" i="14"/>
  <c r="AF48" i="14"/>
  <c r="Y31" i="14"/>
  <c r="V38" i="14"/>
  <c r="AG30" i="14"/>
  <c r="AD48" i="14"/>
  <c r="AA29" i="14"/>
  <c r="AQ47" i="14"/>
  <c r="B22" i="14"/>
  <c r="J50" i="14"/>
  <c r="K23" i="14"/>
  <c r="E48" i="14"/>
  <c r="Q26" i="14"/>
  <c r="Z46" i="14"/>
  <c r="AI40" i="14"/>
  <c r="AK39" i="14"/>
  <c r="Z51" i="14"/>
  <c r="M45" i="14"/>
  <c r="AQ31" i="14"/>
  <c r="S29" i="14"/>
  <c r="AD46" i="14"/>
  <c r="J20" i="36"/>
  <c r="N38" i="36"/>
  <c r="D60" i="36"/>
  <c r="E43" i="36"/>
  <c r="G37" i="36"/>
  <c r="G32" i="36"/>
  <c r="C35" i="36"/>
  <c r="K60" i="36"/>
  <c r="L87" i="36"/>
  <c r="F58" i="36"/>
  <c r="N34" i="36"/>
  <c r="M61" i="36"/>
  <c r="G87" i="36"/>
  <c r="D45" i="36"/>
  <c r="N46" i="36"/>
  <c r="E67" i="36"/>
  <c r="G63" i="36"/>
  <c r="G89" i="36"/>
  <c r="E70" i="36"/>
  <c r="N61" i="36"/>
  <c r="N53" i="36"/>
  <c r="F70" i="36"/>
  <c r="L76" i="36"/>
  <c r="K78" i="36"/>
  <c r="F57" i="36"/>
  <c r="J81" i="36"/>
  <c r="C57" i="36"/>
  <c r="J77" i="36"/>
  <c r="D87" i="36"/>
  <c r="M63" i="36"/>
  <c r="F40" i="36"/>
  <c r="M91" i="36"/>
  <c r="C60" i="36"/>
  <c r="J80" i="36"/>
  <c r="J29" i="36"/>
  <c r="C53" i="36"/>
  <c r="K21" i="36"/>
  <c r="C81" i="36"/>
  <c r="N55" i="36"/>
  <c r="F30" i="36"/>
  <c r="E79" i="36"/>
  <c r="F59" i="36"/>
  <c r="C78" i="36"/>
  <c r="G44" i="36"/>
  <c r="G47" i="36"/>
  <c r="C77" i="36"/>
  <c r="E93" i="36"/>
  <c r="E20" i="36"/>
  <c r="F47" i="36"/>
  <c r="F78" i="36"/>
  <c r="F90" i="36"/>
  <c r="D20" i="36"/>
  <c r="F63" i="36"/>
  <c r="L83" i="36"/>
  <c r="N39" i="36"/>
  <c r="E38" i="36"/>
  <c r="N33" i="36"/>
  <c r="E66" i="36"/>
  <c r="G66" i="36"/>
  <c r="M86" i="36"/>
  <c r="F55" i="36"/>
  <c r="C85" i="36"/>
  <c r="F53" i="36"/>
  <c r="G55" i="36"/>
  <c r="G69" i="36"/>
  <c r="M89" i="36"/>
  <c r="L67" i="36"/>
  <c r="D68" i="36"/>
  <c r="N68" i="36"/>
  <c r="K40" i="36"/>
  <c r="K76" i="36"/>
  <c r="D93" i="36"/>
  <c r="C82" i="36"/>
  <c r="D55" i="36"/>
  <c r="G88" i="36"/>
  <c r="N87" i="36"/>
  <c r="L69" i="36"/>
  <c r="C63" i="36"/>
  <c r="C56" i="36"/>
  <c r="K64" i="36"/>
  <c r="K53" i="36"/>
  <c r="L60" i="36"/>
  <c r="C64" i="36"/>
  <c r="K89" i="36"/>
  <c r="G57" i="36"/>
  <c r="F38" i="36"/>
  <c r="N63" i="36"/>
  <c r="L90" i="36"/>
  <c r="L68" i="36"/>
  <c r="N37" i="36"/>
  <c r="K79" i="36"/>
  <c r="N79" i="36"/>
  <c r="J92" i="36"/>
  <c r="D38" i="36"/>
  <c r="C87" i="36"/>
  <c r="N70" i="36"/>
  <c r="L82" i="36"/>
  <c r="F93" i="36"/>
  <c r="J19" i="36"/>
  <c r="M19" i="36"/>
  <c r="E76" i="36"/>
  <c r="C58" i="36"/>
  <c r="C86" i="36"/>
  <c r="M33" i="36"/>
  <c r="D29" i="36"/>
  <c r="E31" i="36"/>
  <c r="G61" i="36"/>
  <c r="C41" i="36"/>
  <c r="D91" i="36"/>
  <c r="D52" i="36"/>
  <c r="L31" i="36"/>
  <c r="E59" i="36"/>
  <c r="K46" i="36"/>
  <c r="E29" i="36"/>
  <c r="N92" i="36"/>
  <c r="D46" i="36"/>
  <c r="F67" i="36"/>
  <c r="G92" i="36"/>
  <c r="K88" i="36"/>
  <c r="F77" i="36"/>
  <c r="F80" i="36"/>
  <c r="L21" i="36"/>
  <c r="M21" i="36"/>
  <c r="K54" i="36"/>
  <c r="E80" i="36"/>
  <c r="C83" i="36"/>
  <c r="N29" i="36"/>
  <c r="J54" i="36"/>
  <c r="F92" i="36"/>
  <c r="L65" i="36"/>
  <c r="F34" i="36"/>
  <c r="F18" i="36"/>
  <c r="M35" i="36"/>
  <c r="C38" i="36"/>
  <c r="J62" i="36"/>
  <c r="E86" i="36"/>
  <c r="F37" i="36"/>
  <c r="C52" i="36"/>
  <c r="D82" i="36"/>
  <c r="K57" i="36"/>
  <c r="L29" i="36"/>
  <c r="N18" i="36"/>
  <c r="G40" i="36"/>
  <c r="C19" i="36"/>
  <c r="E65" i="36"/>
  <c r="E77" i="36"/>
  <c r="D41" i="36"/>
  <c r="G21" i="36"/>
  <c r="J43" i="36"/>
  <c r="C32" i="36"/>
  <c r="E52" i="36"/>
  <c r="L92" i="36"/>
  <c r="G81" i="36"/>
  <c r="K34" i="36"/>
  <c r="N85" i="36"/>
  <c r="K93" i="36"/>
  <c r="E89" i="36"/>
  <c r="L89" i="36"/>
  <c r="M92" i="36"/>
  <c r="D81" i="36"/>
  <c r="D40" i="36"/>
  <c r="C67" i="36"/>
  <c r="K92" i="36"/>
  <c r="M70" i="36"/>
  <c r="F41" i="36"/>
  <c r="N66" i="36"/>
  <c r="J57" i="36"/>
  <c r="N30" i="36"/>
  <c r="J46" i="36"/>
  <c r="C54" i="36"/>
  <c r="F35" i="36"/>
  <c r="C84" i="36"/>
  <c r="C70" i="36"/>
  <c r="K33" i="36"/>
  <c r="M53" i="36"/>
  <c r="E55" i="36"/>
  <c r="L19" i="36"/>
  <c r="E69" i="36"/>
  <c r="F86" i="36"/>
  <c r="J36" i="36"/>
  <c r="N56" i="36"/>
  <c r="L33" i="36"/>
  <c r="L40" i="36"/>
  <c r="G58" i="36"/>
  <c r="D86" i="36"/>
  <c r="J39" i="36"/>
  <c r="N59" i="36"/>
  <c r="E56" i="36"/>
  <c r="F60" i="36"/>
  <c r="K43" i="36"/>
  <c r="F42" i="36"/>
  <c r="L34" i="36"/>
  <c r="G42" i="36"/>
  <c r="G54" i="36"/>
  <c r="F84" i="36"/>
  <c r="D77" i="36"/>
  <c r="C29" i="36"/>
  <c r="J31" i="36"/>
  <c r="G56" i="36"/>
  <c r="J83" i="36"/>
  <c r="L38" i="36"/>
  <c r="G31" i="36"/>
  <c r="L57" i="36"/>
  <c r="F83" i="36"/>
  <c r="L64" i="36"/>
  <c r="L42" i="36"/>
  <c r="D63" i="36"/>
  <c r="J34" i="36"/>
  <c r="L79" i="36"/>
  <c r="J91" i="36"/>
  <c r="E37" i="36"/>
  <c r="L45" i="36"/>
  <c r="D66" i="36"/>
  <c r="D57" i="36"/>
  <c r="C93" i="36"/>
  <c r="J78" i="36"/>
  <c r="M56" i="36"/>
  <c r="M52" i="36"/>
  <c r="F69" i="36"/>
  <c r="K69" i="36"/>
  <c r="E82" i="36"/>
  <c r="K61" i="36"/>
  <c r="F76" i="36"/>
  <c r="D56" i="36"/>
  <c r="J76" i="36"/>
  <c r="D85" i="36"/>
  <c r="G67" i="36"/>
  <c r="K44" i="36"/>
  <c r="N91" i="36"/>
  <c r="G70" i="36"/>
  <c r="C90" i="36"/>
  <c r="L85" i="36"/>
  <c r="F66" i="36"/>
  <c r="N78" i="36"/>
  <c r="E40" i="36"/>
  <c r="G43" i="36"/>
  <c r="C69" i="36"/>
  <c r="C89" i="36"/>
  <c r="G91" i="36"/>
  <c r="D43" i="36"/>
  <c r="D70" i="36"/>
  <c r="M75" i="36"/>
  <c r="F88" i="36"/>
  <c r="D59" i="36"/>
  <c r="J79" i="36"/>
  <c r="E19" i="36"/>
  <c r="K56" i="36"/>
  <c r="E32" i="36"/>
  <c r="K84" i="36"/>
  <c r="E62" i="36"/>
  <c r="K82" i="36"/>
  <c r="M36" i="36"/>
  <c r="M41" i="36"/>
  <c r="K29" i="36"/>
  <c r="M69" i="36"/>
  <c r="F65" i="36"/>
  <c r="K85" i="36"/>
  <c r="D47" i="36"/>
  <c r="F89" i="36"/>
  <c r="D44" i="36"/>
  <c r="C59" i="36"/>
  <c r="G68" i="36"/>
  <c r="N88" i="36"/>
  <c r="J63" i="36"/>
  <c r="G76" i="36"/>
  <c r="K63" i="36"/>
  <c r="E44" i="36"/>
  <c r="M60" i="36"/>
  <c r="M66" i="36"/>
  <c r="L58" i="36"/>
  <c r="G64" i="36"/>
  <c r="M55" i="36"/>
  <c r="L56" i="36"/>
  <c r="M59" i="36"/>
  <c r="G85" i="36"/>
  <c r="M34" i="36"/>
  <c r="E34" i="36"/>
  <c r="L59" i="36"/>
  <c r="K86" i="36"/>
  <c r="F54" i="36"/>
  <c r="D34" i="36"/>
  <c r="J75" i="36"/>
  <c r="C92" i="36"/>
  <c r="N77" i="36"/>
  <c r="G59" i="36"/>
  <c r="E83" i="36"/>
  <c r="E92" i="36"/>
  <c r="L78" i="36"/>
  <c r="L70" i="36"/>
  <c r="J89" i="36"/>
  <c r="J42" i="36"/>
  <c r="K90" i="36"/>
  <c r="F79" i="36"/>
  <c r="M81" i="36"/>
  <c r="D89" i="36"/>
  <c r="M18" i="36"/>
  <c r="G30" i="36"/>
  <c r="M79" i="36"/>
  <c r="F62" i="36"/>
  <c r="M84" i="36"/>
  <c r="F31" i="36"/>
  <c r="F21" i="36"/>
  <c r="E30" i="36"/>
  <c r="C65" i="36"/>
  <c r="F45" i="36"/>
  <c r="L93" i="36"/>
  <c r="L84" i="36"/>
  <c r="G77" i="36"/>
  <c r="G45" i="36"/>
  <c r="L81" i="36"/>
  <c r="E88" i="36"/>
  <c r="E60" i="36"/>
  <c r="G78" i="36"/>
  <c r="L86" i="36"/>
  <c r="C75" i="36"/>
  <c r="F75" i="36"/>
  <c r="L66" i="36"/>
  <c r="C66" i="36"/>
  <c r="N76" i="36"/>
  <c r="M64" i="36"/>
  <c r="D36" i="36"/>
  <c r="D19" i="36"/>
  <c r="M38" i="36"/>
  <c r="D67" i="36"/>
  <c r="M85" i="36"/>
  <c r="F68" i="36"/>
  <c r="K47" i="36"/>
  <c r="E90" i="36"/>
  <c r="D65" i="36"/>
  <c r="J32" i="36"/>
  <c r="K70" i="36"/>
  <c r="D62" i="36"/>
  <c r="E46" i="36"/>
  <c r="C55" i="36"/>
  <c r="N58" i="36"/>
  <c r="K67" i="36"/>
  <c r="J53" i="36"/>
  <c r="G18" i="36"/>
  <c r="F52" i="36"/>
  <c r="L18" i="36"/>
  <c r="E57" i="36"/>
  <c r="K37" i="36"/>
  <c r="D54" i="36"/>
  <c r="J35" i="36"/>
  <c r="L55" i="36"/>
  <c r="F82" i="36"/>
  <c r="C21" i="36"/>
  <c r="L52" i="36"/>
  <c r="M65" i="36"/>
  <c r="K39" i="36"/>
  <c r="K45" i="36"/>
  <c r="G53" i="36"/>
  <c r="J56" i="36"/>
  <c r="K42" i="36"/>
  <c r="N36" i="36"/>
  <c r="D37" i="36"/>
  <c r="J88" i="36"/>
  <c r="N35" i="36"/>
  <c r="L88" i="36"/>
  <c r="K59" i="36"/>
  <c r="M39" i="36"/>
  <c r="F36" i="36"/>
  <c r="J69" i="36"/>
  <c r="F39" i="36"/>
  <c r="F19" i="36"/>
  <c r="J86" i="36"/>
  <c r="E36" i="36"/>
  <c r="N40" i="36"/>
  <c r="G39" i="36"/>
  <c r="J33" i="36"/>
  <c r="L77" i="36"/>
  <c r="E54" i="36"/>
  <c r="M30" i="36"/>
  <c r="N89" i="36"/>
  <c r="G19" i="36"/>
  <c r="C76" i="36"/>
  <c r="K18" i="36"/>
  <c r="D76" i="36"/>
  <c r="M29" i="36"/>
  <c r="J47" i="36"/>
  <c r="G33" i="36"/>
  <c r="Z44" i="14"/>
  <c r="AK47" i="14"/>
  <c r="AB54" i="14"/>
  <c r="AG32" i="14"/>
  <c r="C26" i="14"/>
  <c r="Z36" i="14"/>
  <c r="AJ48" i="14"/>
  <c r="G22" i="14"/>
  <c r="AN31" i="14"/>
  <c r="R37" i="14"/>
  <c r="AP34" i="14"/>
  <c r="AH39" i="14"/>
  <c r="AI44" i="14"/>
  <c r="U54" i="14"/>
  <c r="D33" i="14"/>
  <c r="W36" i="14"/>
  <c r="U28" i="14"/>
  <c r="T29" i="14"/>
  <c r="AD30" i="14"/>
  <c r="V29" i="14"/>
  <c r="H23" i="14"/>
  <c r="Y27" i="14"/>
  <c r="H21" i="14"/>
  <c r="AO51" i="14"/>
  <c r="AB52" i="14"/>
  <c r="J41" i="14"/>
  <c r="AN54" i="14"/>
  <c r="AB49" i="14"/>
  <c r="AI48" i="14"/>
  <c r="I49" i="14"/>
  <c r="AJ46" i="14"/>
  <c r="H53" i="14"/>
  <c r="AC32" i="14"/>
  <c r="AC36" i="14"/>
  <c r="K40" i="14"/>
  <c r="T47" i="14"/>
  <c r="AM30" i="14"/>
  <c r="AM33" i="14"/>
  <c r="M26" i="14"/>
  <c r="L27" i="14"/>
  <c r="J28" i="14"/>
  <c r="AL39" i="14"/>
  <c r="R49" i="14"/>
  <c r="AQ25" i="14"/>
  <c r="C32" i="14"/>
  <c r="AG53" i="14"/>
  <c r="H34" i="14"/>
  <c r="AA41" i="14"/>
  <c r="AL45" i="14"/>
  <c r="N40" i="14"/>
  <c r="AL40" i="14"/>
  <c r="L48" i="14"/>
  <c r="AM45" i="14"/>
  <c r="C46" i="14"/>
  <c r="U30" i="14"/>
  <c r="AP33" i="14"/>
  <c r="D37" i="14"/>
  <c r="Q41" i="14"/>
  <c r="E50" i="14"/>
  <c r="AE31" i="14"/>
  <c r="F24" i="14"/>
  <c r="E25" i="14"/>
  <c r="B26" i="14"/>
  <c r="W29" i="14"/>
  <c r="AD33" i="14"/>
  <c r="V26" i="14"/>
  <c r="AD51" i="14"/>
  <c r="AI24" i="14"/>
  <c r="AP42" i="14"/>
  <c r="W41" i="14"/>
  <c r="T49" i="14"/>
  <c r="AD29" i="14"/>
  <c r="F29" i="14"/>
  <c r="U50" i="14"/>
  <c r="E43" i="14"/>
  <c r="AH40" i="14"/>
  <c r="M50" i="14"/>
  <c r="AI31" i="14"/>
  <c r="M34" i="14"/>
  <c r="L38" i="14"/>
  <c r="C43" i="14"/>
  <c r="G27" i="14"/>
  <c r="AO21" i="14"/>
  <c r="AN22" i="14"/>
  <c r="AL23" i="14"/>
  <c r="P27" i="14"/>
  <c r="J22" i="14"/>
  <c r="K27" i="14"/>
  <c r="AO37" i="14"/>
  <c r="AR35" i="14"/>
  <c r="H52" i="14"/>
  <c r="AG47" i="14"/>
  <c r="N50" i="14"/>
  <c r="V44" i="14"/>
  <c r="AH53" i="14"/>
  <c r="AA42" i="14"/>
  <c r="AG43" i="14"/>
  <c r="AF41" i="14"/>
  <c r="K43" i="14"/>
  <c r="AD52" i="14"/>
  <c r="N49" i="14"/>
  <c r="U31" i="14"/>
  <c r="F35" i="14"/>
  <c r="X38" i="14"/>
  <c r="AD43" i="14"/>
  <c r="L53" i="14"/>
  <c r="AE32" i="14"/>
  <c r="F25" i="14"/>
  <c r="E26" i="14"/>
  <c r="C27" i="14"/>
  <c r="O31" i="14"/>
  <c r="O28" i="14"/>
  <c r="AQ50" i="14"/>
  <c r="J39" i="14"/>
  <c r="AO49" i="14"/>
  <c r="I44" i="14"/>
  <c r="R41" i="14"/>
  <c r="N39" i="14"/>
  <c r="S45" i="14"/>
  <c r="AH48" i="14"/>
  <c r="Y53" i="14"/>
  <c r="AM41" i="14"/>
  <c r="AE51" i="14"/>
  <c r="O49" i="14"/>
  <c r="V51" i="14"/>
  <c r="G32" i="14"/>
  <c r="AO35" i="14"/>
  <c r="W39" i="14"/>
  <c r="AF45" i="14"/>
  <c r="R30" i="14"/>
  <c r="Q33" i="14"/>
  <c r="AI25" i="14"/>
  <c r="AH26" i="14"/>
  <c r="AE27" i="14"/>
  <c r="AA35" i="14"/>
  <c r="L30" i="14"/>
  <c r="U23" i="14"/>
  <c r="AC34" i="14"/>
  <c r="M53" i="14"/>
  <c r="AJ44" i="14"/>
  <c r="C39" i="14"/>
  <c r="AQ37" i="14"/>
  <c r="L49" i="14"/>
  <c r="W50" i="14"/>
  <c r="AG51" i="14"/>
  <c r="R48" i="14"/>
  <c r="S44" i="14"/>
  <c r="AQ29" i="14"/>
  <c r="U33" i="14"/>
  <c r="P36" i="14"/>
  <c r="AD40" i="14"/>
  <c r="S48" i="14"/>
  <c r="I31" i="14"/>
  <c r="AA23" i="14"/>
  <c r="Z24" i="14"/>
  <c r="X25" i="14"/>
  <c r="B29" i="14"/>
  <c r="AN27" i="14"/>
  <c r="AP22" i="14"/>
  <c r="R51" i="14"/>
  <c r="N27" i="14"/>
  <c r="AB46" i="14"/>
  <c r="U38" i="14"/>
  <c r="AL33" i="14"/>
  <c r="AC24" i="14"/>
  <c r="E24" i="14"/>
  <c r="AR42" i="14"/>
  <c r="C50" i="14"/>
  <c r="D40" i="14"/>
  <c r="AE48" i="14"/>
  <c r="M31" i="14"/>
  <c r="AH33" i="14"/>
  <c r="X37" i="14"/>
  <c r="AR41" i="14"/>
  <c r="AB45" i="14"/>
  <c r="S21" i="14"/>
  <c r="R22" i="14"/>
  <c r="P23" i="14"/>
  <c r="AK26" i="14"/>
  <c r="AD32" i="14"/>
  <c r="R25" i="14"/>
  <c r="T53" i="14"/>
  <c r="Z39" i="14"/>
  <c r="AC49" i="14"/>
  <c r="W51" i="14"/>
  <c r="AJ52" i="14"/>
  <c r="E53" i="14"/>
  <c r="AQ39" i="14"/>
  <c r="AR47" i="14"/>
  <c r="B40" i="14"/>
  <c r="AN36" i="14"/>
  <c r="E42" i="14"/>
  <c r="AE49" i="14"/>
  <c r="Z31" i="14"/>
  <c r="AD34" i="14"/>
  <c r="AE38" i="14"/>
  <c r="B30" i="14"/>
  <c r="AK33" i="14"/>
  <c r="Z41" i="14"/>
  <c r="I21" i="14"/>
  <c r="AD24" i="14"/>
  <c r="P40" i="14"/>
  <c r="N26" i="14"/>
  <c r="T34" i="14"/>
  <c r="L43" i="14"/>
  <c r="AH31" i="14"/>
  <c r="O53" i="14"/>
  <c r="S53" i="14"/>
  <c r="AI54" i="14"/>
  <c r="AG44" i="14"/>
  <c r="O45" i="14"/>
  <c r="AE46" i="14"/>
  <c r="G34" i="14"/>
  <c r="V43" i="14"/>
  <c r="AA50" i="14"/>
  <c r="X41" i="14"/>
  <c r="AP51" i="14"/>
  <c r="M32" i="14"/>
  <c r="AN34" i="14"/>
  <c r="AP38" i="14"/>
  <c r="AC44" i="14"/>
  <c r="AL29" i="14"/>
  <c r="T22" i="14"/>
  <c r="S23" i="14"/>
  <c r="P24" i="14"/>
  <c r="AK27" i="14"/>
  <c r="AF23" i="14"/>
  <c r="P30" i="14"/>
  <c r="T40" i="14"/>
  <c r="H33" i="14"/>
  <c r="AD54" i="14"/>
  <c r="AQ43" i="14"/>
  <c r="AI47" i="14"/>
  <c r="D48" i="14"/>
  <c r="T46" i="14"/>
  <c r="X51" i="14"/>
  <c r="AC40" i="14"/>
  <c r="Q38" i="14"/>
  <c r="AM44" i="14"/>
  <c r="AM52" i="14"/>
  <c r="Z32" i="14"/>
  <c r="AM35" i="14"/>
  <c r="F40" i="14"/>
  <c r="B34" i="14"/>
  <c r="M42" i="14"/>
  <c r="K21" i="14"/>
  <c r="I22" i="14"/>
  <c r="AD25" i="14"/>
  <c r="AB24" i="14"/>
  <c r="Q21" i="14"/>
  <c r="G40" i="14"/>
  <c r="Y54" i="14"/>
  <c r="AG26" i="14"/>
  <c r="AI45" i="14"/>
  <c r="AL46" i="14"/>
  <c r="G47" i="14"/>
  <c r="AK28" i="14"/>
  <c r="V35" i="14"/>
  <c r="W42" i="14"/>
  <c r="Q35" i="14"/>
  <c r="L40" i="14"/>
  <c r="AO45" i="14"/>
  <c r="S30" i="14"/>
  <c r="R33" i="14"/>
  <c r="B37" i="14"/>
  <c r="AI28" i="14"/>
  <c r="AH29" i="14"/>
  <c r="W32" i="14"/>
  <c r="X30" i="14"/>
  <c r="V23" i="14"/>
  <c r="Z29" i="14"/>
  <c r="N22" i="14"/>
  <c r="S49" i="14"/>
  <c r="AJ36" i="14"/>
  <c r="AI38" i="14"/>
  <c r="AF50" i="14"/>
  <c r="AC54" i="14"/>
  <c r="AJ53" i="14"/>
  <c r="W47" i="14"/>
  <c r="G45" i="14"/>
  <c r="I54" i="14"/>
  <c r="AQ32" i="14"/>
  <c r="F37" i="14"/>
  <c r="AE40" i="14"/>
  <c r="T48" i="14"/>
  <c r="K31" i="14"/>
  <c r="K34" i="14"/>
  <c r="AB26" i="14"/>
  <c r="AA27" i="14"/>
  <c r="AE22" i="14"/>
  <c r="E47" i="14"/>
  <c r="C51" i="14"/>
  <c r="AL49" i="14"/>
  <c r="AI53" i="14"/>
  <c r="O41" i="14"/>
  <c r="D31" i="14"/>
  <c r="AO44" i="14"/>
  <c r="X53" i="14"/>
  <c r="AM51" i="14"/>
  <c r="AN42" i="14"/>
  <c r="E54" i="14"/>
  <c r="AP32" i="14"/>
  <c r="AF35" i="14"/>
  <c r="AO39" i="14"/>
  <c r="AI46" i="14"/>
  <c r="AG52" i="14"/>
  <c r="E23" i="14"/>
  <c r="D24" i="14"/>
  <c r="B25" i="14"/>
  <c r="W28" i="14"/>
  <c r="AF25" i="14"/>
  <c r="AI34" i="14"/>
  <c r="AH45" i="14"/>
  <c r="AJ29" i="14"/>
  <c r="R50" i="14"/>
  <c r="Y35" i="14"/>
  <c r="T44" i="14"/>
  <c r="AF44" i="14"/>
  <c r="X46" i="14"/>
  <c r="N38" i="14"/>
  <c r="AF42" i="14"/>
  <c r="P39" i="14"/>
  <c r="D47" i="14"/>
  <c r="AH30" i="14"/>
  <c r="L33" i="14"/>
  <c r="AK36" i="14"/>
  <c r="E41" i="14"/>
  <c r="Q39" i="14"/>
  <c r="AG54" i="14"/>
  <c r="AN21" i="14"/>
  <c r="AL22" i="14"/>
  <c r="P26" i="14"/>
  <c r="AG27" i="14"/>
  <c r="AM23" i="14"/>
  <c r="AA46" i="14"/>
  <c r="U44" i="14"/>
  <c r="R23" i="14"/>
  <c r="Y41" i="14"/>
  <c r="W43" i="14"/>
  <c r="AI43" i="14"/>
  <c r="C44" i="14"/>
  <c r="Y48" i="14"/>
  <c r="AA48" i="14"/>
  <c r="J36" i="14"/>
  <c r="K41" i="14"/>
  <c r="B48" i="14"/>
  <c r="E31" i="14"/>
  <c r="D34" i="14"/>
  <c r="AP37" i="14"/>
  <c r="U29" i="14"/>
  <c r="AK30" i="14"/>
  <c r="J37" i="14"/>
  <c r="AB39" i="14"/>
  <c r="H24" i="14"/>
  <c r="F22" i="14"/>
  <c r="N24" i="14"/>
  <c r="R44" i="14"/>
  <c r="H40" i="14"/>
  <c r="O34" i="14"/>
  <c r="B44" i="14"/>
  <c r="I50" i="14"/>
  <c r="P49" i="14"/>
  <c r="H44" i="14"/>
  <c r="R52" i="14"/>
  <c r="AO24" i="14"/>
  <c r="AC33" i="14"/>
  <c r="E38" i="14"/>
  <c r="AG41" i="14"/>
  <c r="AC50" i="14"/>
  <c r="AM31" i="14"/>
  <c r="C35" i="14"/>
  <c r="M27" i="14"/>
  <c r="L28" i="14"/>
  <c r="J29" i="14"/>
  <c r="AJ26" i="14"/>
  <c r="AQ21" i="14"/>
  <c r="Y23" i="14"/>
  <c r="B27" i="14"/>
  <c r="J46" i="14"/>
  <c r="AJ39" i="14"/>
  <c r="C52" i="14"/>
  <c r="AP53" i="14"/>
  <c r="AQ40" i="14"/>
  <c r="AP52" i="14"/>
  <c r="AH49" i="14"/>
  <c r="Q24" i="14"/>
  <c r="Z50" i="14"/>
  <c r="T51" i="14"/>
  <c r="AG39" i="14"/>
  <c r="K52" i="14"/>
  <c r="AD37" i="14"/>
  <c r="N43" i="14"/>
  <c r="P51" i="14"/>
  <c r="E32" i="14"/>
  <c r="L35" i="14"/>
  <c r="S39" i="14"/>
  <c r="AR30" i="14"/>
  <c r="AE37" i="14"/>
  <c r="X50" i="14"/>
  <c r="AD21" i="14"/>
  <c r="H25" i="14"/>
  <c r="AB22" i="14"/>
  <c r="D29" i="14"/>
  <c r="G37" i="14"/>
  <c r="AM48" i="14"/>
  <c r="L29" i="14"/>
  <c r="Y49" i="14"/>
  <c r="W49" i="14"/>
  <c r="D50" i="14"/>
  <c r="AL44" i="14"/>
  <c r="K30" i="14"/>
  <c r="H35" i="14"/>
  <c r="AH34" i="14"/>
  <c r="X39" i="14"/>
  <c r="AF51" i="14"/>
  <c r="L51" i="14"/>
  <c r="AQ46" i="14"/>
  <c r="U53" i="14"/>
  <c r="J35" i="14"/>
  <c r="AK25" i="14"/>
  <c r="AA52" i="14"/>
  <c r="N46" i="14"/>
  <c r="Z35" i="14"/>
  <c r="Y33" i="14"/>
  <c r="W33" i="14"/>
  <c r="AI22" i="14"/>
  <c r="C49" i="14"/>
  <c r="N44" i="14"/>
  <c r="AO40" i="14"/>
  <c r="AI26" i="14"/>
  <c r="V21" i="14"/>
  <c r="AI36" i="14"/>
  <c r="W54" i="14"/>
  <c r="AQ30" i="14"/>
  <c r="AB51" i="14"/>
  <c r="X26" i="14"/>
  <c r="X43" i="14"/>
  <c r="Z43" i="14"/>
  <c r="K54" i="14"/>
  <c r="AP29" i="14"/>
  <c r="O52" i="14"/>
  <c r="AH28" i="14"/>
  <c r="C25" i="14"/>
  <c r="AK49" i="14"/>
  <c r="AI37" i="14"/>
  <c r="B41" i="14"/>
  <c r="G53" i="14"/>
  <c r="Z53" i="14"/>
  <c r="L39" i="14"/>
  <c r="AE39" i="14"/>
  <c r="M36" i="14"/>
  <c r="AA25" i="14"/>
  <c r="AN23" i="14"/>
  <c r="H29" i="14"/>
  <c r="AC29" i="14"/>
  <c r="AI21" i="14"/>
  <c r="I53" i="14"/>
  <c r="D46" i="14"/>
  <c r="AF34" i="14"/>
  <c r="F47" i="14"/>
  <c r="M54" i="14"/>
  <c r="O40" i="14"/>
  <c r="W52" i="14"/>
  <c r="AI29" i="14"/>
  <c r="AA54" i="14"/>
  <c r="AM46" i="14"/>
  <c r="AL47" i="14"/>
  <c r="AN37" i="14"/>
  <c r="E27" i="14"/>
  <c r="Q25" i="14"/>
  <c r="H26" i="14"/>
  <c r="AQ24" i="14"/>
  <c r="X49" i="14"/>
  <c r="I47" i="14"/>
  <c r="AF40" i="14"/>
  <c r="H27" i="14"/>
  <c r="AB44" i="14"/>
  <c r="K49" i="14"/>
  <c r="X47" i="14"/>
  <c r="AP35" i="14"/>
  <c r="AI33" i="14"/>
  <c r="AA33" i="14"/>
  <c r="AN33" i="14"/>
  <c r="X31" i="14"/>
  <c r="L21" i="14"/>
  <c r="AI35" i="14"/>
  <c r="AF36" i="14"/>
  <c r="AR23" i="14"/>
  <c r="N54" i="14"/>
  <c r="AI23" i="14"/>
  <c r="AC45" i="14"/>
  <c r="O39" i="14"/>
  <c r="O35" i="14"/>
  <c r="AE45" i="14"/>
  <c r="AD47" i="14"/>
  <c r="M49" i="14"/>
  <c r="AO47" i="14"/>
  <c r="Z21" i="14"/>
  <c r="F52" i="14"/>
  <c r="T27" i="14"/>
  <c r="AP47" i="14"/>
  <c r="S41" i="14"/>
  <c r="X40" i="14"/>
  <c r="AF49" i="14"/>
  <c r="AA31" i="14"/>
  <c r="E34" i="14"/>
  <c r="B38" i="14"/>
  <c r="AC42" i="14"/>
  <c r="E52" i="14"/>
  <c r="AH21" i="14"/>
  <c r="AG22" i="14"/>
  <c r="AE23" i="14"/>
  <c r="I27" i="14"/>
  <c r="AE21" i="14"/>
  <c r="R26" i="14"/>
  <c r="E37" i="14"/>
  <c r="I37" i="14"/>
  <c r="O51" i="14"/>
  <c r="AR48" i="14"/>
  <c r="G51" i="14"/>
  <c r="S51" i="14"/>
  <c r="AQ41" i="14"/>
  <c r="T41" i="14"/>
  <c r="AD36" i="14"/>
  <c r="S37" i="14"/>
  <c r="AM42" i="14"/>
  <c r="AE50" i="14"/>
  <c r="AO31" i="14"/>
  <c r="D35" i="14"/>
  <c r="H39" i="14"/>
  <c r="V30" i="14"/>
  <c r="K36" i="14"/>
  <c r="J47" i="14"/>
  <c r="W21" i="14"/>
  <c r="AR24" i="14"/>
  <c r="AB21" i="14"/>
  <c r="D28" i="14"/>
  <c r="G36" i="14"/>
  <c r="B47" i="14"/>
  <c r="E30" i="14"/>
  <c r="AJ50" i="14"/>
  <c r="AN50" i="14"/>
  <c r="I51" i="14"/>
  <c r="J48" i="14"/>
  <c r="Y28" i="14"/>
  <c r="N33" i="14"/>
  <c r="Y34" i="14"/>
  <c r="M39" i="14"/>
  <c r="AF43" i="14"/>
  <c r="P53" i="14"/>
  <c r="AF32" i="14"/>
  <c r="C36" i="14"/>
  <c r="F28" i="14"/>
  <c r="E29" i="14"/>
  <c r="F30" i="14"/>
  <c r="AJ28" i="14"/>
  <c r="AJ22" i="14"/>
  <c r="D26" i="14"/>
  <c r="AK22" i="14"/>
  <c r="T54" i="14"/>
  <c r="G48" i="14"/>
  <c r="P45" i="14"/>
  <c r="AA45" i="14"/>
  <c r="AA44" i="14"/>
  <c r="AH43" i="14"/>
  <c r="AL50" i="14"/>
  <c r="V48" i="14"/>
  <c r="AR51" i="14"/>
  <c r="N32" i="14"/>
  <c r="H36" i="14"/>
  <c r="AF39" i="14"/>
  <c r="P46" i="14"/>
  <c r="Y30" i="14"/>
  <c r="X33" i="14"/>
  <c r="AP25" i="14"/>
  <c r="AO26" i="14"/>
  <c r="AM27" i="14"/>
  <c r="AO36" i="14"/>
  <c r="H32" i="14"/>
  <c r="AQ23" i="14"/>
  <c r="AF33" i="14"/>
  <c r="F54" i="14"/>
  <c r="Y43" i="14"/>
  <c r="AM39" i="14"/>
  <c r="AQ35" i="14"/>
  <c r="V45" i="14"/>
  <c r="M52" i="14"/>
  <c r="X42" i="14"/>
  <c r="E46" i="14"/>
  <c r="N51" i="14"/>
  <c r="P48" i="14"/>
  <c r="AQ45" i="14"/>
  <c r="AD53" i="14"/>
  <c r="AJ32" i="14"/>
  <c r="AM36" i="14"/>
  <c r="U40" i="14"/>
  <c r="AN47" i="14"/>
  <c r="C31" i="14"/>
  <c r="C34" i="14"/>
  <c r="T26" i="14"/>
  <c r="S27" i="14"/>
  <c r="Q28" i="14"/>
  <c r="N41" i="14"/>
  <c r="G21" i="14"/>
  <c r="C21" i="14"/>
  <c r="J31" i="14"/>
  <c r="V52" i="14"/>
  <c r="AR34" i="14"/>
  <c r="AI42" i="14"/>
  <c r="AM50" i="14"/>
  <c r="AB38" i="14"/>
  <c r="I39" i="14"/>
  <c r="S47" i="14"/>
  <c r="C45" i="14"/>
  <c r="Y46" i="14"/>
  <c r="AB30" i="14"/>
  <c r="F34" i="14"/>
  <c r="O37" i="14"/>
  <c r="AD41" i="14"/>
  <c r="Y50" i="14"/>
  <c r="AL31" i="14"/>
  <c r="M24" i="14"/>
  <c r="L25" i="14"/>
  <c r="J26" i="14"/>
  <c r="AE29" i="14"/>
  <c r="AL41" i="14"/>
  <c r="R27" i="14"/>
  <c r="B49" i="14"/>
  <c r="AP23" i="14"/>
  <c r="F42" i="14"/>
  <c r="AO42" i="14"/>
  <c r="AM54" i="14"/>
  <c r="P31" i="14"/>
  <c r="AI30" i="14"/>
  <c r="AQ52" i="14"/>
  <c r="Z45" i="14"/>
  <c r="C41" i="14"/>
  <c r="AO50" i="14"/>
  <c r="AP31" i="14"/>
  <c r="W34" i="14"/>
  <c r="W38" i="14"/>
  <c r="T43" i="14"/>
  <c r="AQ27" i="14"/>
  <c r="E22" i="14"/>
  <c r="D23" i="14"/>
  <c r="B24" i="14"/>
  <c r="W27" i="14"/>
  <c r="AF22" i="14"/>
  <c r="K28" i="14"/>
  <c r="AH38" i="14"/>
  <c r="AQ34" i="14"/>
  <c r="AR52" i="14"/>
  <c r="V46" i="14"/>
  <c r="U49" i="14"/>
  <c r="AG49" i="14"/>
  <c r="AQ53" i="14"/>
  <c r="D38" i="14"/>
  <c r="AH47" i="14"/>
  <c r="AM37" i="14"/>
  <c r="AJ43" i="14"/>
  <c r="AJ51" i="14"/>
  <c r="L32" i="14"/>
  <c r="U35" i="14"/>
  <c r="AD39" i="14"/>
  <c r="AR31" i="14"/>
  <c r="F39" i="14"/>
  <c r="AF53" i="14"/>
  <c r="AK21" i="14"/>
  <c r="O25" i="14"/>
  <c r="G23" i="14"/>
  <c r="H30" i="14"/>
  <c r="G38" i="14"/>
  <c r="AI50" i="14"/>
  <c r="S28" i="14"/>
  <c r="N48" i="14"/>
  <c r="X48" i="14"/>
  <c r="N21" i="14"/>
  <c r="AB53" i="14"/>
  <c r="AI49" i="14"/>
  <c r="AC38" i="14"/>
  <c r="AH32" i="14"/>
  <c r="D45" i="14"/>
  <c r="G25" i="14"/>
  <c r="AN25" i="14"/>
  <c r="W30" i="14"/>
  <c r="W40" i="14"/>
  <c r="L37" i="14"/>
  <c r="H31" i="14"/>
  <c r="H48" i="14"/>
  <c r="AJ42" i="14"/>
  <c r="AF54" i="14"/>
  <c r="D49" i="14"/>
  <c r="AH27" i="14"/>
  <c r="C22" i="14"/>
  <c r="Q46" i="14"/>
  <c r="AG45" i="14"/>
  <c r="X34" i="14"/>
  <c r="J32" i="14"/>
  <c r="D30" i="14"/>
  <c r="M22" i="14"/>
  <c r="AJ34" i="14"/>
  <c r="AE53" i="14"/>
  <c r="I34" i="14"/>
  <c r="R32" i="14"/>
  <c r="AF29" i="14"/>
  <c r="W24" i="14"/>
  <c r="AK50" i="14"/>
  <c r="G35" i="14"/>
  <c r="X52" i="14"/>
  <c r="AP50" i="14"/>
  <c r="AG35" i="14"/>
  <c r="W35" i="14"/>
  <c r="AN32" i="14"/>
  <c r="J33" i="14"/>
  <c r="AO22" i="14"/>
  <c r="O30" i="14"/>
  <c r="R34" i="14"/>
  <c r="K25" i="14"/>
  <c r="AR21" i="14"/>
  <c r="T52" i="14"/>
  <c r="AC51" i="14"/>
  <c r="AH44" i="14"/>
  <c r="B53" i="14"/>
  <c r="AM49" i="14"/>
  <c r="AC47" i="14"/>
  <c r="AK43" i="14"/>
  <c r="W46" i="14"/>
  <c r="AP39" i="14"/>
  <c r="S40" i="14"/>
  <c r="AM40" i="14"/>
  <c r="F26" i="14"/>
  <c r="S24" i="14"/>
  <c r="AD22" i="14"/>
  <c r="R35" i="14"/>
  <c r="U21" i="14"/>
  <c r="Q44" i="14"/>
  <c r="Z42" i="14"/>
  <c r="U37" i="14"/>
  <c r="P44" i="14"/>
  <c r="B43" i="14"/>
  <c r="Z34" i="14"/>
  <c r="Q52" i="14"/>
  <c r="N30" i="14"/>
  <c r="F31" i="14"/>
  <c r="AN30" i="14"/>
  <c r="V49" i="14"/>
  <c r="AB42" i="14"/>
  <c r="T30" i="14"/>
  <c r="X28" i="14"/>
  <c r="S43" i="14"/>
  <c r="O21" i="14"/>
  <c r="X21" i="14"/>
  <c r="Q30" i="14"/>
  <c r="K51" i="14"/>
  <c r="AK35" i="14"/>
  <c r="W44" i="14"/>
  <c r="R53" i="14"/>
  <c r="AP36" i="14"/>
  <c r="AJ45" i="14"/>
  <c r="L46" i="14"/>
  <c r="N37" i="14"/>
  <c r="AO53" i="14"/>
  <c r="F36" i="14"/>
  <c r="AH51" i="14"/>
  <c r="AH41" i="14"/>
  <c r="AE36" i="14"/>
  <c r="AI41" i="14"/>
  <c r="F49" i="14"/>
  <c r="S31" i="14"/>
  <c r="U34" i="14"/>
  <c r="T38" i="14"/>
  <c r="AK29" i="14"/>
  <c r="AK32" i="14"/>
  <c r="E40" i="14"/>
  <c r="G46" i="14"/>
  <c r="V24" i="14"/>
  <c r="AF26" i="14"/>
  <c r="AJ25" i="14"/>
  <c r="N42" i="14"/>
  <c r="AP41" i="14"/>
  <c r="AA32" i="14"/>
  <c r="Z54" i="14"/>
  <c r="AJ54" i="14"/>
  <c r="Q54" i="14"/>
  <c r="P43" i="14"/>
  <c r="X23" i="14"/>
  <c r="M28" i="14"/>
  <c r="AQ33" i="14"/>
  <c r="Y38" i="14"/>
  <c r="S42" i="14"/>
  <c r="AI51" i="14"/>
  <c r="K32" i="14"/>
  <c r="T35" i="14"/>
  <c r="AB27" i="14"/>
  <c r="AA28" i="14"/>
  <c r="Y29" i="14"/>
  <c r="AC27" i="14"/>
  <c r="O22" i="14"/>
  <c r="Y24" i="14"/>
  <c r="P25" i="14"/>
  <c r="AE43" i="14"/>
  <c r="AO41" i="14"/>
  <c r="V53" i="14"/>
  <c r="U51" i="14"/>
  <c r="AQ36" i="14"/>
  <c r="AB37" i="14"/>
  <c r="Q53" i="14"/>
  <c r="AR50" i="14"/>
  <c r="S50" i="14"/>
  <c r="AJ31" i="14"/>
  <c r="X35" i="14"/>
  <c r="B39" i="14"/>
  <c r="AD44" i="14"/>
  <c r="O54" i="14"/>
  <c r="C33" i="14"/>
  <c r="T25" i="14"/>
  <c r="S26" i="14"/>
  <c r="Q27" i="14"/>
  <c r="P33" i="14"/>
  <c r="O29" i="14"/>
  <c r="AP21" i="14"/>
  <c r="AH36" i="14"/>
  <c r="AA51" i="14"/>
  <c r="O47" i="14"/>
  <c r="Q37" i="14"/>
  <c r="K46" i="14"/>
  <c r="I52" i="14"/>
  <c r="O50" i="14"/>
  <c r="L54" i="14"/>
  <c r="AB50" i="14"/>
  <c r="R43" i="14"/>
  <c r="AE54" i="14"/>
  <c r="F33" i="14"/>
  <c r="AN35" i="14"/>
  <c r="I40" i="14"/>
  <c r="N47" i="14"/>
  <c r="AL30" i="14"/>
  <c r="M23" i="14"/>
  <c r="L24" i="14"/>
  <c r="I25" i="14"/>
  <c r="AD28" i="14"/>
  <c r="K26" i="14"/>
  <c r="AM21" i="14"/>
  <c r="AB47" i="14"/>
  <c r="AQ28" i="14"/>
  <c r="G49" i="14"/>
  <c r="U36" i="14"/>
  <c r="AA43" i="14"/>
  <c r="T50" i="14"/>
  <c r="H42" i="14"/>
  <c r="B21" i="14"/>
  <c r="H46" i="14"/>
  <c r="AG46" i="14"/>
  <c r="P50" i="14"/>
  <c r="Y47" i="14"/>
  <c r="AQ44" i="14"/>
  <c r="G30" i="14"/>
  <c r="AB33" i="14"/>
  <c r="AA36" i="14"/>
  <c r="AN40" i="14"/>
  <c r="AQ48" i="14"/>
  <c r="Q31" i="14"/>
  <c r="AH23" i="14"/>
  <c r="AG24" i="14"/>
  <c r="AE25" i="14"/>
  <c r="I29" i="14"/>
  <c r="AN28" i="14"/>
  <c r="U24" i="14"/>
  <c r="N53" i="14"/>
  <c r="U26" i="14"/>
  <c r="Q45" i="14"/>
  <c r="V39" i="14"/>
  <c r="I38" i="14"/>
  <c r="O26" i="14"/>
  <c r="AH25" i="14"/>
  <c r="T45" i="14"/>
  <c r="Y52" i="14"/>
  <c r="M40" i="14"/>
  <c r="H49" i="14"/>
  <c r="T31" i="14"/>
  <c r="AO33" i="14"/>
  <c r="AG37" i="14"/>
  <c r="O42" i="14"/>
  <c r="AK48" i="14"/>
  <c r="AA21" i="14"/>
  <c r="Z22" i="14"/>
  <c r="W23" i="14"/>
  <c r="AR26" i="14"/>
  <c r="J21" i="14"/>
  <c r="AM25" i="14"/>
  <c r="L36" i="14"/>
  <c r="R38" i="14"/>
  <c r="V50" i="14"/>
  <c r="L50" i="14"/>
  <c r="AQ51" i="14"/>
  <c r="L52" i="14"/>
  <c r="Q48" i="14"/>
  <c r="K44" i="14"/>
  <c r="P38" i="14"/>
  <c r="H37" i="14"/>
  <c r="V42" i="14"/>
  <c r="K50" i="14"/>
  <c r="AG31" i="14"/>
  <c r="AM34" i="14"/>
  <c r="AO38" i="14"/>
  <c r="J30" i="14"/>
  <c r="B35" i="14"/>
  <c r="AP43" i="14"/>
  <c r="P21" i="14"/>
  <c r="AK24" i="14"/>
  <c r="F21" i="14"/>
  <c r="D27" i="14"/>
  <c r="M35" i="14"/>
  <c r="F45" i="14"/>
  <c r="AO30" i="14"/>
  <c r="D52" i="14"/>
  <c r="B52" i="14"/>
  <c r="Z52" i="14"/>
  <c r="Y51" i="14"/>
  <c r="AM26" i="14"/>
  <c r="AB31" i="14"/>
  <c r="Q34" i="14"/>
  <c r="D39" i="14"/>
  <c r="H43" i="14"/>
  <c r="AK52" i="14"/>
  <c r="Y32" i="14"/>
  <c r="AL35" i="14"/>
  <c r="AP27" i="14"/>
  <c r="AO28" i="14"/>
  <c r="AN29" i="14"/>
  <c r="V28" i="14"/>
  <c r="AC22" i="14"/>
  <c r="Y25" i="14"/>
  <c r="AD23" i="14"/>
  <c r="AK41" i="14"/>
  <c r="AN45" i="14"/>
  <c r="C48" i="14"/>
  <c r="F48" i="14"/>
  <c r="T42" i="14"/>
  <c r="K37" i="14"/>
  <c r="K47" i="14"/>
  <c r="AA38" i="14"/>
  <c r="D36" i="14"/>
  <c r="R21" i="14"/>
  <c r="Q22" i="14"/>
  <c r="X44" i="14"/>
  <c r="AH37" i="14"/>
  <c r="U46" i="14"/>
  <c r="AP28" i="14"/>
  <c r="AC23" i="14"/>
  <c r="AC37" i="14"/>
  <c r="L42" i="14"/>
  <c r="G33" i="14"/>
  <c r="R31" i="14"/>
  <c r="AF28" i="14"/>
  <c r="X29" i="14"/>
  <c r="AN43" i="14"/>
  <c r="Q43" i="14"/>
  <c r="AK37" i="14"/>
  <c r="AA24" i="14"/>
  <c r="AQ26" i="14"/>
  <c r="AA53" i="14"/>
  <c r="J49" i="14"/>
  <c r="M47" i="14"/>
  <c r="AK38" i="14"/>
  <c r="AB35" i="14"/>
  <c r="H28" i="14"/>
  <c r="AD42" i="14"/>
  <c r="G54" i="14"/>
  <c r="AN41" i="14"/>
  <c r="B51" i="14"/>
  <c r="Y42" i="14"/>
  <c r="AI32" i="14"/>
  <c r="AM53" i="14"/>
  <c r="AQ54" i="14"/>
  <c r="AQ42" i="14"/>
  <c r="M29" i="14"/>
  <c r="X27" i="14"/>
  <c r="P28" i="14"/>
  <c r="Y26" i="14"/>
  <c r="AC35" i="14"/>
  <c r="AC30" i="14"/>
  <c r="AK42" i="14"/>
  <c r="J42" i="14"/>
  <c r="Y45" i="14"/>
  <c r="B50" i="14"/>
  <c r="Q49" i="14"/>
  <c r="E39" i="14"/>
  <c r="S36" i="14"/>
  <c r="E36" i="14"/>
  <c r="Y36" i="14"/>
  <c r="AE33" i="14"/>
  <c r="T23" i="14"/>
  <c r="AG21" i="14"/>
  <c r="S38" i="14"/>
  <c r="AN26" i="14"/>
  <c r="Q23" i="14"/>
  <c r="AP54" i="14"/>
  <c r="AM47" i="14"/>
  <c r="R42" i="14"/>
  <c r="I42" i="14"/>
  <c r="S22" i="14"/>
  <c r="F43" i="14"/>
  <c r="X45" i="14"/>
  <c r="I48" i="14"/>
  <c r="V47" i="14"/>
  <c r="F41" i="14"/>
  <c r="AB41" i="14"/>
  <c r="N29" i="14"/>
  <c r="AN24" i="14"/>
  <c r="AL25" i="14"/>
  <c r="P29" i="14"/>
  <c r="AO29" i="14"/>
  <c r="U25" i="14"/>
  <c r="S54" i="14"/>
  <c r="AB25" i="14"/>
  <c r="F44" i="14"/>
  <c r="V40" i="14"/>
  <c r="AA40" i="14"/>
  <c r="AR27" i="14"/>
  <c r="M51" i="14"/>
  <c r="AR38" i="14"/>
  <c r="AA49" i="14"/>
  <c r="AK46" i="14"/>
  <c r="AR44" i="14"/>
  <c r="AJ23" i="14"/>
  <c r="L23" i="14"/>
  <c r="V33" i="14"/>
  <c r="AL37" i="14"/>
  <c r="U41" i="14"/>
  <c r="F50" i="14"/>
  <c r="AF31" i="14"/>
  <c r="AK34" i="14"/>
  <c r="F27" i="14"/>
  <c r="E28" i="14"/>
  <c r="C29" i="14"/>
  <c r="J53" i="14"/>
  <c r="AJ21" i="14"/>
  <c r="C23" i="14"/>
  <c r="AL27" i="14"/>
  <c r="U47" i="14"/>
  <c r="AJ38" i="14"/>
  <c r="G50" i="14"/>
  <c r="AO48" i="14"/>
  <c r="AR43" i="14"/>
  <c r="W45" i="14"/>
  <c r="D44" i="14"/>
  <c r="W53" i="14"/>
  <c r="AG48" i="14"/>
  <c r="N31" i="14"/>
  <c r="AO34" i="14"/>
  <c r="M38" i="14"/>
  <c r="D43" i="14"/>
  <c r="AI52" i="14"/>
  <c r="X32" i="14"/>
  <c r="AP24" i="14"/>
  <c r="AO25" i="14"/>
  <c r="AL26" i="14"/>
  <c r="AA30" i="14"/>
  <c r="AJ27" i="14"/>
  <c r="T37" i="14"/>
  <c r="R40" i="14"/>
  <c r="E49" i="14"/>
  <c r="E51" i="14"/>
  <c r="AN51" i="14"/>
  <c r="U39" i="14"/>
  <c r="R39" i="14"/>
  <c r="Z38" i="14"/>
  <c r="W48" i="14"/>
  <c r="X54" i="14"/>
  <c r="G42" i="14"/>
  <c r="AO52" i="14"/>
  <c r="AB32" i="14"/>
  <c r="N35" i="14"/>
  <c r="T39" i="14"/>
  <c r="AD45" i="14"/>
  <c r="H38" i="14"/>
  <c r="AH22" i="14"/>
  <c r="AG23" i="14"/>
  <c r="AE24" i="14"/>
  <c r="I28" i="14"/>
  <c r="AF24" i="14"/>
  <c r="AJ47" i="14"/>
  <c r="Q42" i="14"/>
  <c r="V31" i="14"/>
  <c r="AN52" i="14"/>
  <c r="B42" i="14"/>
  <c r="F46" i="14"/>
  <c r="R46" i="14"/>
  <c r="D54" i="14"/>
  <c r="AE42" i="14"/>
  <c r="AB36" i="14"/>
  <c r="AL38" i="14"/>
  <c r="AP45" i="14"/>
  <c r="C54" i="14"/>
  <c r="AO32" i="14"/>
  <c r="O36" i="14"/>
  <c r="AB40" i="14"/>
  <c r="V36" i="14"/>
  <c r="O48" i="14"/>
  <c r="Y21" i="14"/>
  <c r="W22" i="14"/>
  <c r="AR25" i="14"/>
  <c r="AC25" i="14"/>
  <c r="AM22" i="14"/>
  <c r="U42" i="14"/>
  <c r="AN49" i="14"/>
  <c r="D25" i="14"/>
  <c r="M43" i="14"/>
  <c r="I45" i="14"/>
  <c r="AR46" i="14"/>
  <c r="Z40" i="14"/>
  <c r="AN38" i="14"/>
  <c r="AM43" i="14"/>
  <c r="I43" i="14"/>
  <c r="N36" i="14"/>
  <c r="B45" i="14"/>
  <c r="Y39" i="14"/>
  <c r="Z47" i="14"/>
  <c r="AP30" i="14"/>
  <c r="S33" i="14"/>
  <c r="C37" i="14"/>
  <c r="P41" i="14"/>
  <c r="AK40" i="14"/>
  <c r="E21" i="14"/>
  <c r="D22" i="14"/>
  <c r="B23" i="14"/>
  <c r="W26" i="14"/>
  <c r="AG28" i="14"/>
  <c r="R24" i="14"/>
  <c r="AL48" i="14"/>
  <c r="K42" i="14"/>
  <c r="Y22" i="14"/>
  <c r="B54" i="14"/>
  <c r="V54" i="14"/>
  <c r="AH54" i="14"/>
  <c r="P47" i="14"/>
  <c r="AR53" i="14"/>
  <c r="AK44" i="14"/>
  <c r="T36" i="14"/>
  <c r="V41" i="14"/>
  <c r="AC48" i="14"/>
  <c r="L31" i="14"/>
  <c r="L34" i="14"/>
  <c r="K38" i="14"/>
  <c r="AB29" i="14"/>
  <c r="AK31" i="14"/>
  <c r="AD38" i="14"/>
  <c r="D41" i="14"/>
  <c r="O24" i="14"/>
  <c r="G24" i="14"/>
  <c r="AJ24" i="14"/>
  <c r="G43" i="14"/>
  <c r="AR40" i="14"/>
  <c r="T33" i="14"/>
  <c r="R54" i="14"/>
  <c r="AE52" i="14"/>
  <c r="AL51" i="14"/>
  <c r="O43" i="14"/>
  <c r="AL21" i="14"/>
  <c r="AA26" i="14"/>
  <c r="AJ33" i="14"/>
  <c r="O38" i="14"/>
  <c r="D42" i="14"/>
  <c r="J51" i="14"/>
  <c r="D32" i="14"/>
  <c r="K35" i="14"/>
  <c r="U27" i="14"/>
  <c r="T28" i="14"/>
  <c r="Q29" i="14"/>
  <c r="O27" i="14"/>
  <c r="H22" i="14"/>
  <c r="C24" i="14"/>
  <c r="I26" i="14"/>
  <c r="AP44" i="14"/>
  <c r="AJ40" i="14"/>
  <c r="AN53" i="14"/>
  <c r="AF52" i="14"/>
  <c r="AQ38" i="14"/>
  <c r="AC39" i="14"/>
  <c r="J54" i="14"/>
  <c r="AK51" i="14"/>
  <c r="AJ49" i="14"/>
  <c r="AC31" i="14"/>
  <c r="P35" i="14"/>
  <c r="AG38" i="14"/>
  <c r="G44" i="14"/>
  <c r="AL53" i="14"/>
  <c r="AL32" i="14"/>
  <c r="M25" i="14"/>
  <c r="L26" i="14"/>
  <c r="J27" i="14"/>
  <c r="P32" i="14"/>
  <c r="AC28" i="14"/>
  <c r="N25" i="14"/>
  <c r="AR37" i="14"/>
  <c r="AH50" i="14"/>
  <c r="Z48" i="14"/>
  <c r="X36" i="14"/>
  <c r="AG50" i="14"/>
  <c r="AH46" i="14"/>
  <c r="R45" i="14"/>
  <c r="B46" i="14"/>
  <c r="AD31" i="14"/>
  <c r="S34" i="14"/>
  <c r="AF47" i="14"/>
  <c r="R47" i="14"/>
  <c r="AI27" i="14"/>
  <c r="AE35" i="14"/>
  <c r="L45" i="14"/>
  <c r="AL24" i="14"/>
  <c r="Q50" i="14"/>
  <c r="AL52" i="14"/>
  <c r="E33" i="14"/>
  <c r="C28" i="14"/>
  <c r="G28" i="14"/>
  <c r="AJ35" i="14"/>
  <c r="AL36" i="14"/>
  <c r="K22" i="14"/>
  <c r="AM24" i="14"/>
  <c r="AH52" i="14"/>
  <c r="N52" i="14"/>
  <c r="J44" i="14"/>
  <c r="Y37" i="14"/>
  <c r="T24" i="14"/>
  <c r="AC26" i="14"/>
  <c r="AL54" i="14"/>
  <c r="U32" i="14"/>
  <c r="Q51" i="14"/>
  <c r="E44" i="14"/>
  <c r="I24" i="14"/>
  <c r="AA39" i="14"/>
  <c r="AB48" i="14"/>
  <c r="J43" i="14"/>
  <c r="S32" i="14"/>
  <c r="Y40" i="14"/>
  <c r="AB23" i="14"/>
  <c r="Z27" i="14"/>
  <c r="V25" i="14"/>
  <c r="C40" i="14"/>
  <c r="AG36" i="14"/>
  <c r="C30" i="14"/>
  <c r="AD50" i="14"/>
  <c r="G52" i="14"/>
  <c r="U45" i="14"/>
  <c r="AH35" i="14"/>
  <c r="AG33" i="14"/>
  <c r="AA34" i="14"/>
  <c r="N23" i="14"/>
  <c r="Q47" i="14"/>
  <c r="U43" i="14"/>
  <c r="I41" i="14"/>
  <c r="AP26" i="14"/>
  <c r="AC21" i="14"/>
  <c r="AJ37" i="14"/>
  <c r="AR49" i="14"/>
  <c r="G31" i="14"/>
  <c r="J52" i="14"/>
  <c r="AE26" i="14"/>
  <c r="AC41" i="14"/>
  <c r="G41" i="14"/>
  <c r="F53" i="14"/>
  <c r="E35" i="14"/>
  <c r="AA22" i="14"/>
  <c r="J24" i="14"/>
  <c r="H54" i="14"/>
  <c r="Q40" i="14"/>
  <c r="AA47" i="14"/>
  <c r="Z37" i="14"/>
  <c r="AC46" i="14"/>
  <c r="P42" i="14"/>
  <c r="S35" i="14"/>
  <c r="V22" i="14"/>
  <c r="H50" i="14"/>
  <c r="I46" i="14"/>
  <c r="AR22" i="14"/>
  <c r="J38" i="14"/>
  <c r="AL34" i="14"/>
  <c r="AF30" i="14"/>
  <c r="AL28" i="14"/>
  <c r="K24" i="14"/>
  <c r="AF46" i="14"/>
  <c r="M37" i="14"/>
  <c r="I23" i="14"/>
  <c r="H51" i="14"/>
  <c r="AC53" i="14"/>
  <c r="AE44" i="14"/>
  <c r="H47" i="14"/>
  <c r="C42" i="14"/>
  <c r="S25" i="14"/>
  <c r="R28" i="14"/>
  <c r="E45" i="14"/>
  <c r="AE41" i="14"/>
  <c r="F32" i="14"/>
  <c r="AR28" i="14"/>
  <c r="AD27" i="14"/>
  <c r="AR33" i="14"/>
  <c r="AN48" i="14"/>
  <c r="F38" i="14"/>
  <c r="AD35" i="14"/>
  <c r="D21" i="14"/>
  <c r="Y44" i="14"/>
  <c r="C47" i="14"/>
  <c r="Z33" i="14"/>
  <c r="N45" i="14"/>
  <c r="AB28" i="14"/>
  <c r="O23" i="14"/>
  <c r="AO54" i="14"/>
  <c r="L47" i="14"/>
  <c r="I32" i="14"/>
  <c r="AG40" i="14"/>
  <c r="V37" i="14"/>
  <c r="J34" i="14"/>
  <c r="AN46" i="14"/>
  <c r="H45" i="14"/>
  <c r="AK54" i="14"/>
  <c r="Z49" i="14"/>
  <c r="AO27" i="14"/>
  <c r="X22" i="14"/>
  <c r="M48" i="14"/>
  <c r="AN44" i="14"/>
  <c r="AG34" i="14"/>
  <c r="Q32" i="14"/>
  <c r="M30" i="14"/>
  <c r="T21" i="14"/>
  <c r="AR36" i="14"/>
  <c r="AJ41" i="14"/>
  <c r="K39" i="14"/>
  <c r="Z23" i="14"/>
  <c r="B36" i="14"/>
  <c r="AL42" i="14"/>
  <c r="AO43" i="14"/>
  <c r="AR29" i="14"/>
  <c r="C53" i="14"/>
  <c r="AH42" i="14"/>
  <c r="L44" i="14"/>
  <c r="AL43" i="14"/>
  <c r="M33" i="14"/>
  <c r="AM32" i="14"/>
  <c r="AP40" i="14"/>
  <c r="AG29" i="14"/>
  <c r="AF27" i="14"/>
  <c r="P34" i="14"/>
  <c r="AM29" i="14"/>
  <c r="B33" i="14"/>
  <c r="AF38" i="14"/>
  <c r="K29" i="14"/>
  <c r="R36" i="14"/>
  <c r="AR32" i="14"/>
  <c r="AC52" i="14"/>
  <c r="I35" i="14"/>
  <c r="W31" i="14"/>
  <c r="K53" i="14"/>
  <c r="D53" i="14"/>
  <c r="I30" i="14"/>
  <c r="Q36" i="14"/>
  <c r="AA37" i="14"/>
  <c r="AP49" i="14"/>
  <c r="U48" i="14"/>
  <c r="AG42" i="14"/>
  <c r="AE30" i="14"/>
  <c r="AR45" i="14"/>
  <c r="I33" i="14"/>
  <c r="O32" i="14"/>
  <c r="X24" i="14"/>
  <c r="I36" i="14"/>
  <c r="AG25" i="14"/>
  <c r="P54" i="14"/>
  <c r="AM28" i="14"/>
  <c r="AK45" i="14"/>
  <c r="AK23" i="14"/>
  <c r="J40" i="14"/>
  <c r="M21" i="14"/>
  <c r="AR54" i="14"/>
  <c r="G39" i="14"/>
  <c r="S52" i="14"/>
  <c r="AK53" i="14"/>
  <c r="AE34" i="14"/>
  <c r="F23" i="14"/>
  <c r="D51" i="14"/>
  <c r="V34" i="14"/>
  <c r="AO23" i="14"/>
  <c r="N34" i="14"/>
  <c r="V32" i="14"/>
  <c r="Z26" i="14"/>
  <c r="AB43" i="14"/>
  <c r="AQ49" i="14"/>
  <c r="H41" i="14"/>
  <c r="D77" i="38"/>
  <c r="N72" i="38"/>
  <c r="E69" i="38"/>
  <c r="J21" i="38"/>
  <c r="J41" i="38"/>
  <c r="G50" i="38"/>
  <c r="K21" i="38"/>
  <c r="C29" i="38"/>
  <c r="F69" i="38"/>
  <c r="K65" i="38"/>
  <c r="N20" i="38"/>
  <c r="K40" i="38"/>
  <c r="L47" i="38"/>
  <c r="K20" i="38"/>
  <c r="D21" i="38"/>
  <c r="K74" i="38"/>
  <c r="C58" i="38"/>
  <c r="F20" i="38"/>
  <c r="L39" i="38"/>
  <c r="C41" i="38"/>
  <c r="M18" i="38"/>
  <c r="E20" i="38"/>
  <c r="C71" i="38"/>
  <c r="G54" i="38"/>
  <c r="L19" i="38"/>
  <c r="M38" i="38"/>
  <c r="E39" i="38"/>
  <c r="C18" i="38"/>
  <c r="F19" i="38"/>
  <c r="D51" i="38"/>
  <c r="G70" i="38"/>
  <c r="K76" i="38"/>
  <c r="D59" i="38"/>
  <c r="J19" i="38"/>
  <c r="N56" i="38"/>
  <c r="G19" i="38"/>
  <c r="D74" i="38"/>
  <c r="K55" i="38"/>
  <c r="G75" i="38"/>
  <c r="E58" i="38"/>
  <c r="N18" i="38"/>
  <c r="E52" i="38"/>
  <c r="G68" i="38"/>
  <c r="J70" i="38"/>
  <c r="G48" i="38"/>
  <c r="E74" i="38"/>
  <c r="F57" i="38"/>
  <c r="F18" i="38"/>
  <c r="M42" i="38"/>
  <c r="N47" i="38"/>
  <c r="N66" i="38"/>
  <c r="K33" i="38"/>
  <c r="C73" i="38"/>
  <c r="G56" i="38"/>
  <c r="G78" i="38"/>
  <c r="D37" i="38"/>
  <c r="J36" i="38"/>
  <c r="M75" i="38"/>
  <c r="J72" i="38"/>
  <c r="J78" i="38"/>
  <c r="D52" i="38"/>
  <c r="K72" i="38"/>
  <c r="D56" i="38"/>
  <c r="E41" i="38"/>
  <c r="G39" i="38"/>
  <c r="D48" i="38"/>
  <c r="N74" i="38"/>
  <c r="E51" i="38"/>
  <c r="G71" i="38"/>
  <c r="E55" i="38"/>
  <c r="C35" i="38"/>
  <c r="M33" i="38"/>
  <c r="J40" i="38"/>
  <c r="F71" i="38"/>
  <c r="F50" i="38"/>
  <c r="E70" i="38"/>
  <c r="F54" i="38"/>
  <c r="M29" i="38"/>
  <c r="K30" i="38"/>
  <c r="N36" i="38"/>
  <c r="L67" i="38"/>
  <c r="G49" i="38"/>
  <c r="C69" i="38"/>
  <c r="G53" i="38"/>
  <c r="C20" i="38"/>
  <c r="M21" i="38"/>
  <c r="N33" i="38"/>
  <c r="J47" i="38"/>
  <c r="D71" i="38"/>
  <c r="L21" i="38"/>
  <c r="N55" i="38"/>
  <c r="J20" i="38"/>
  <c r="D69" i="38"/>
  <c r="M40" i="38"/>
  <c r="J29" i="38"/>
  <c r="C67" i="38"/>
  <c r="K19" i="38"/>
  <c r="D50" i="38"/>
  <c r="E50" i="38"/>
  <c r="C70" i="38"/>
  <c r="G73" i="38"/>
  <c r="J51" i="38"/>
  <c r="M67" i="38"/>
  <c r="J73" i="38"/>
  <c r="K51" i="38"/>
  <c r="N52" i="38"/>
  <c r="M70" i="38"/>
  <c r="M41" i="38"/>
  <c r="J68" i="38"/>
  <c r="J60" i="38"/>
  <c r="J67" i="38"/>
  <c r="E31" i="38"/>
  <c r="L29" i="38"/>
  <c r="M30" i="38"/>
  <c r="G42" i="38"/>
  <c r="N29" i="38"/>
  <c r="J69" i="38"/>
  <c r="F39" i="38"/>
  <c r="D41" i="38"/>
  <c r="L66" i="38"/>
  <c r="N21" i="38"/>
  <c r="D18" i="38"/>
  <c r="M48" i="38"/>
  <c r="L60" i="38"/>
  <c r="L35" i="38"/>
  <c r="J37" i="38"/>
  <c r="M65" i="38"/>
  <c r="F21" i="38"/>
  <c r="M19" i="38"/>
  <c r="M36" i="38"/>
  <c r="N49" i="38"/>
  <c r="D32" i="38"/>
  <c r="N78" i="38"/>
  <c r="N60" i="38"/>
  <c r="L20" i="38"/>
  <c r="F73" i="38"/>
  <c r="C33" i="38"/>
  <c r="L38" i="38"/>
  <c r="L68" i="38"/>
  <c r="M77" i="38"/>
  <c r="C60" i="38"/>
  <c r="D20" i="38"/>
  <c r="F66" i="38"/>
  <c r="E29" i="38"/>
  <c r="L77" i="38"/>
  <c r="G41" i="38"/>
  <c r="G51" i="38"/>
  <c r="L55" i="38"/>
  <c r="G77" i="38"/>
  <c r="L59" i="38"/>
  <c r="K18" i="38"/>
  <c r="C30" i="38"/>
  <c r="J66" i="38"/>
  <c r="M47" i="38"/>
  <c r="M54" i="38"/>
  <c r="E76" i="38"/>
  <c r="M58" i="38"/>
  <c r="K75" i="38"/>
  <c r="G20" i="38"/>
  <c r="N58" i="38"/>
  <c r="E40" i="38"/>
  <c r="N53" i="38"/>
  <c r="C75" i="38"/>
  <c r="N57" i="38"/>
  <c r="J58" i="38"/>
  <c r="E65" i="38"/>
  <c r="F55" i="38"/>
  <c r="K36" i="38"/>
  <c r="C53" i="38"/>
  <c r="M73" i="38"/>
  <c r="C57" i="38"/>
  <c r="F53" i="38"/>
  <c r="K50" i="38"/>
  <c r="L51" i="38"/>
  <c r="D73" i="38"/>
  <c r="J53" i="38"/>
  <c r="L33" i="38"/>
  <c r="L52" i="38"/>
  <c r="D78" i="38"/>
  <c r="G37" i="38"/>
  <c r="C38" i="38"/>
  <c r="N65" i="38"/>
  <c r="D35" i="38"/>
  <c r="N32" i="38"/>
  <c r="M51" i="38"/>
  <c r="J74" i="38"/>
  <c r="N35" i="38"/>
  <c r="L36" i="38"/>
  <c r="F58" i="38"/>
  <c r="F78" i="38"/>
  <c r="E32" i="38"/>
  <c r="N50" i="38"/>
  <c r="N70" i="38"/>
  <c r="L34" i="38"/>
  <c r="F35" i="38"/>
  <c r="L54" i="38"/>
  <c r="L74" i="38"/>
  <c r="J31" i="38"/>
  <c r="C50" i="38"/>
  <c r="F67" i="38"/>
  <c r="E33" i="38"/>
  <c r="C34" i="38"/>
  <c r="G38" i="38"/>
  <c r="F65" i="38"/>
  <c r="J59" i="38"/>
  <c r="F29" i="38"/>
  <c r="F70" i="38"/>
  <c r="C52" i="38"/>
  <c r="D30" i="38"/>
  <c r="N42" i="38"/>
  <c r="C19" i="38"/>
  <c r="C51" i="38"/>
  <c r="M53" i="38"/>
  <c r="E71" i="38"/>
  <c r="C77" i="38"/>
  <c r="G59" i="38"/>
  <c r="E60" i="38"/>
  <c r="C54" i="38"/>
  <c r="J52" i="38"/>
  <c r="J56" i="38"/>
  <c r="G74" i="38"/>
  <c r="L42" i="38"/>
  <c r="D72" i="38"/>
  <c r="M60" i="38"/>
  <c r="F33" i="38"/>
  <c r="F32" i="38"/>
  <c r="F30" i="38"/>
  <c r="L31" i="38"/>
  <c r="F47" i="38"/>
  <c r="J76" i="38"/>
  <c r="D53" i="38"/>
  <c r="M59" i="38"/>
  <c r="M69" i="38"/>
  <c r="F59" i="38"/>
  <c r="G47" i="38"/>
  <c r="K67" i="38"/>
  <c r="D40" i="38"/>
  <c r="D42" i="38"/>
  <c r="G35" i="38"/>
  <c r="E66" i="38"/>
  <c r="G58" i="38"/>
  <c r="J42" i="38"/>
  <c r="G66" i="38"/>
  <c r="K35" i="38"/>
  <c r="F38" i="38"/>
  <c r="F77" i="38"/>
  <c r="K58" i="38"/>
  <c r="J57" i="38"/>
  <c r="K41" i="38"/>
  <c r="J65" i="38"/>
  <c r="C31" i="38"/>
  <c r="D34" i="38"/>
  <c r="L73" i="38"/>
  <c r="C55" i="38"/>
  <c r="K56" i="38"/>
  <c r="K78" i="38"/>
  <c r="K60" i="38"/>
  <c r="E21" i="38"/>
  <c r="M31" i="38"/>
  <c r="D70" i="38"/>
  <c r="K49" i="38"/>
  <c r="K77" i="38"/>
  <c r="F37" i="38"/>
  <c r="F56" i="38"/>
  <c r="F41" i="38"/>
  <c r="L49" i="38"/>
  <c r="F51" i="38"/>
  <c r="C42" i="38"/>
  <c r="E59" i="38"/>
  <c r="G36" i="38"/>
  <c r="G55" i="38"/>
  <c r="G40" i="38"/>
  <c r="C47" i="38"/>
  <c r="K48" i="38"/>
  <c r="M34" i="38"/>
  <c r="E37" i="38"/>
  <c r="J35" i="38"/>
  <c r="J54" i="38"/>
  <c r="J39" i="38"/>
  <c r="L40" i="38"/>
  <c r="N41" i="38"/>
  <c r="L76" i="38"/>
  <c r="N71" i="38"/>
  <c r="K34" i="38"/>
  <c r="K53" i="38"/>
  <c r="K38" i="38"/>
  <c r="N38" i="38"/>
  <c r="M39" i="38"/>
  <c r="M56" i="38"/>
  <c r="M37" i="38"/>
  <c r="N77" i="38"/>
  <c r="F76" i="38"/>
  <c r="F34" i="38"/>
  <c r="G32" i="38"/>
  <c r="F40" i="38"/>
  <c r="K31" i="38"/>
  <c r="E34" i="38"/>
  <c r="F74" i="38"/>
  <c r="D75" i="38"/>
  <c r="G33" i="38"/>
  <c r="G31" i="38"/>
  <c r="M35" i="38"/>
  <c r="E19" i="38"/>
  <c r="D76" i="38"/>
  <c r="L70" i="38"/>
  <c r="N73" i="38"/>
  <c r="K32" i="38"/>
  <c r="J30" i="38"/>
  <c r="D33" i="38"/>
  <c r="F72" i="38"/>
  <c r="N68" i="38"/>
  <c r="D67" i="38"/>
  <c r="L72" i="38"/>
  <c r="N31" i="38"/>
  <c r="K29" i="38"/>
  <c r="D31" i="38"/>
  <c r="C74" i="38"/>
  <c r="E78" i="38"/>
  <c r="L71" i="38"/>
  <c r="J71" i="38"/>
  <c r="M66" i="38"/>
  <c r="L30" i="38"/>
  <c r="J50" i="38"/>
  <c r="N19" i="38"/>
  <c r="L48" i="38"/>
  <c r="L56" i="38"/>
  <c r="G72" i="38"/>
  <c r="D68" i="38"/>
  <c r="K69" i="38"/>
  <c r="D65" i="38"/>
  <c r="D66" i="38"/>
  <c r="F48" i="38"/>
  <c r="C39" i="38"/>
  <c r="C78" i="38"/>
  <c r="K47" i="38"/>
  <c r="L75" i="38"/>
  <c r="L65" i="38"/>
  <c r="M78" i="38"/>
  <c r="M49" i="38"/>
  <c r="N30" i="38"/>
  <c r="M32" i="38"/>
  <c r="E48" i="38"/>
  <c r="F36" i="38"/>
  <c r="D55" i="38"/>
  <c r="M72" i="38"/>
  <c r="G29" i="38"/>
  <c r="M57" i="38"/>
  <c r="F49" i="38"/>
  <c r="E18" i="38"/>
  <c r="E49" i="38"/>
  <c r="J75" i="38"/>
  <c r="M20" i="38"/>
  <c r="D54" i="38"/>
  <c r="K73" i="38"/>
  <c r="C65" i="38"/>
  <c r="M52" i="38"/>
  <c r="C21" i="38"/>
  <c r="K70" i="38"/>
  <c r="G34" i="38"/>
  <c r="F68" i="38"/>
  <c r="J33" i="38"/>
  <c r="C49" i="38"/>
  <c r="D36" i="38"/>
  <c r="C72" i="38"/>
  <c r="J18" i="38"/>
  <c r="L69" i="38"/>
  <c r="M50" i="38"/>
  <c r="G52" i="38"/>
  <c r="N75" i="38"/>
  <c r="D47" i="38"/>
  <c r="G60" i="38"/>
  <c r="C59" i="38"/>
  <c r="G65" i="38"/>
  <c r="N40" i="38"/>
  <c r="Y54" i="31"/>
  <c r="AM52" i="31"/>
  <c r="Q22" i="31"/>
  <c r="G23" i="31"/>
  <c r="AA22" i="31"/>
  <c r="AI22" i="31"/>
  <c r="I37" i="31"/>
  <c r="AK22" i="31"/>
  <c r="W34" i="31"/>
  <c r="E26" i="31"/>
  <c r="V27" i="31"/>
  <c r="O27" i="31"/>
  <c r="AD26" i="31"/>
  <c r="G36" i="31"/>
  <c r="G22" i="31"/>
  <c r="AG36" i="31"/>
  <c r="AH23" i="31"/>
  <c r="AO53" i="31"/>
  <c r="AD25" i="31"/>
  <c r="AG25" i="31"/>
  <c r="G25" i="31"/>
  <c r="AB32" i="31"/>
  <c r="AJ22" i="31"/>
  <c r="J28" i="31"/>
  <c r="K54" i="31"/>
  <c r="AN25" i="31"/>
  <c r="S33" i="31"/>
  <c r="Z43" i="31"/>
  <c r="AB22" i="31"/>
  <c r="AG26" i="31"/>
  <c r="H26" i="31"/>
  <c r="D23" i="31"/>
  <c r="V54" i="31"/>
  <c r="O49" i="31"/>
  <c r="AL32" i="31"/>
  <c r="Q33" i="31"/>
  <c r="AF42" i="31"/>
  <c r="AA42" i="31"/>
  <c r="T50" i="31"/>
  <c r="W33" i="31"/>
  <c r="AG50" i="31"/>
  <c r="T23" i="31"/>
  <c r="AJ23" i="31"/>
  <c r="O23" i="31"/>
  <c r="H29" i="31"/>
  <c r="I39" i="31"/>
  <c r="AC24" i="31"/>
  <c r="K37" i="31"/>
  <c r="K23" i="31"/>
  <c r="Y28" i="31"/>
  <c r="O28" i="31"/>
  <c r="Z27" i="31"/>
  <c r="G38" i="31"/>
  <c r="AI24" i="31"/>
  <c r="AJ45" i="31"/>
  <c r="B25" i="31"/>
  <c r="B23" i="31"/>
  <c r="AJ26" i="31"/>
  <c r="AC26" i="31"/>
  <c r="B26" i="31"/>
  <c r="AA34" i="31"/>
  <c r="H30" i="31"/>
  <c r="N29" i="31"/>
  <c r="C52" i="31"/>
  <c r="B28" i="31"/>
  <c r="S35" i="31"/>
  <c r="H53" i="31"/>
  <c r="R23" i="31"/>
  <c r="W27" i="31"/>
  <c r="S25" i="31"/>
  <c r="L24" i="31"/>
  <c r="AM27" i="31"/>
  <c r="U28" i="31"/>
  <c r="F34" i="31"/>
  <c r="AO33" i="31"/>
  <c r="P43" i="31"/>
  <c r="AI43" i="31"/>
  <c r="AK29" i="31"/>
  <c r="AM35" i="31"/>
  <c r="W51" i="31"/>
  <c r="Q38" i="31"/>
  <c r="AC47" i="31"/>
  <c r="N43" i="31"/>
  <c r="W40" i="31"/>
  <c r="G33" i="31"/>
  <c r="AB25" i="31"/>
  <c r="F31" i="31"/>
  <c r="E53" i="31"/>
  <c r="V25" i="31"/>
  <c r="W25" i="31"/>
  <c r="AN24" i="31"/>
  <c r="K32" i="31"/>
  <c r="AA49" i="31"/>
  <c r="Z29" i="31"/>
  <c r="J47" i="31"/>
  <c r="Y52" i="31"/>
  <c r="B24" i="31"/>
  <c r="J24" i="31"/>
  <c r="AD23" i="31"/>
  <c r="AH29" i="31"/>
  <c r="AB55" i="31"/>
  <c r="AE25" i="31"/>
  <c r="AO54" i="31"/>
  <c r="I24" i="31"/>
  <c r="B29" i="31"/>
  <c r="C36" i="31"/>
  <c r="AG40" i="31"/>
  <c r="F23" i="31"/>
  <c r="AG27" i="31"/>
  <c r="Z53" i="31"/>
  <c r="O40" i="31"/>
  <c r="D41" i="31"/>
  <c r="S45" i="31"/>
  <c r="AJ53" i="31"/>
  <c r="AD52" i="31"/>
  <c r="S41" i="31"/>
  <c r="AL33" i="31"/>
  <c r="W41" i="31"/>
  <c r="M52" i="31"/>
  <c r="C27" i="31"/>
  <c r="AJ36" i="31"/>
  <c r="AO35" i="31"/>
  <c r="U34" i="31"/>
  <c r="H28" i="31"/>
  <c r="T24" i="31"/>
  <c r="AC27" i="31"/>
  <c r="P41" i="31"/>
  <c r="AE22" i="31"/>
  <c r="N23" i="31"/>
  <c r="AH22" i="31"/>
  <c r="AA24" i="31"/>
  <c r="AF37" i="31"/>
  <c r="L23" i="31"/>
  <c r="K35" i="31"/>
  <c r="O53" i="31"/>
  <c r="Q40" i="31"/>
  <c r="D22" i="31"/>
  <c r="T46" i="31"/>
  <c r="AI41" i="31"/>
  <c r="H36" i="31"/>
  <c r="M33" i="31"/>
  <c r="L33" i="31"/>
  <c r="O37" i="31"/>
  <c r="F25" i="31"/>
  <c r="R29" i="31"/>
  <c r="AD32" i="31"/>
  <c r="AO27" i="31"/>
  <c r="F27" i="31"/>
  <c r="AK38" i="31"/>
  <c r="AM34" i="31"/>
  <c r="T37" i="31"/>
  <c r="H39" i="31"/>
  <c r="AK42" i="31"/>
  <c r="X42" i="31"/>
  <c r="W52" i="31"/>
  <c r="N55" i="31"/>
  <c r="L34" i="31"/>
  <c r="V49" i="31"/>
  <c r="AC46" i="31"/>
  <c r="K38" i="31"/>
  <c r="F29" i="31"/>
  <c r="S29" i="31"/>
  <c r="Q44" i="31"/>
  <c r="AD38" i="31"/>
  <c r="Z38" i="31"/>
  <c r="U35" i="31"/>
  <c r="AJ41" i="31"/>
  <c r="E52" i="31"/>
  <c r="Z54" i="31"/>
  <c r="B32" i="31"/>
  <c r="W29" i="31"/>
  <c r="AI44" i="31"/>
  <c r="H41" i="31"/>
  <c r="C38" i="31"/>
  <c r="R44" i="31"/>
  <c r="AL55" i="31"/>
  <c r="AH50" i="31"/>
  <c r="AD55" i="31"/>
  <c r="C51" i="31"/>
  <c r="AG47" i="31"/>
  <c r="O51" i="31"/>
  <c r="C48" i="31"/>
  <c r="AL44" i="31"/>
  <c r="AM41" i="31"/>
  <c r="J52" i="31"/>
  <c r="W54" i="31"/>
  <c r="T41" i="31"/>
  <c r="U51" i="31"/>
  <c r="E48" i="31"/>
  <c r="AG51" i="31"/>
  <c r="P55" i="31"/>
  <c r="AC50" i="31"/>
  <c r="S43" i="31"/>
  <c r="AB40" i="31"/>
  <c r="AF36" i="31"/>
  <c r="F33" i="31"/>
  <c r="AJ34" i="31"/>
  <c r="J55" i="31"/>
  <c r="O41" i="31"/>
  <c r="AD47" i="31"/>
  <c r="Y44" i="31"/>
  <c r="I34" i="31"/>
  <c r="AN26" i="31"/>
  <c r="R53" i="31"/>
  <c r="AD39" i="31"/>
  <c r="B36" i="31"/>
  <c r="AH36" i="31"/>
  <c r="AC33" i="31"/>
  <c r="D47" i="31"/>
  <c r="AB49" i="31"/>
  <c r="AO46" i="31"/>
  <c r="I30" i="31"/>
  <c r="AI47" i="31"/>
  <c r="AJ39" i="31"/>
  <c r="P39" i="31"/>
  <c r="K36" i="31"/>
  <c r="Z42" i="31"/>
  <c r="J53" i="31"/>
  <c r="R43" i="31"/>
  <c r="B53" i="31"/>
  <c r="AN48" i="31"/>
  <c r="AO45" i="31"/>
  <c r="H49" i="31"/>
  <c r="K46" i="31"/>
  <c r="F43" i="31"/>
  <c r="AN53" i="31"/>
  <c r="AE49" i="31"/>
  <c r="L54" i="31"/>
  <c r="T53" i="31"/>
  <c r="L49" i="31"/>
  <c r="M46" i="31"/>
  <c r="T49" i="31"/>
  <c r="AB52" i="31"/>
  <c r="W50" i="31"/>
  <c r="AA52" i="31"/>
  <c r="Q23" i="31"/>
  <c r="Q27" i="31"/>
  <c r="AB38" i="31"/>
  <c r="AD22" i="31"/>
  <c r="S32" i="31"/>
  <c r="AD31" i="31"/>
  <c r="AF30" i="31"/>
  <c r="AF46" i="31"/>
  <c r="M27" i="31"/>
  <c r="AK25" i="31"/>
  <c r="K30" i="31"/>
  <c r="M32" i="31"/>
  <c r="D26" i="31"/>
  <c r="N46" i="31"/>
  <c r="P38" i="31"/>
  <c r="AB34" i="31"/>
  <c r="AL35" i="31"/>
  <c r="AG32" i="31"/>
  <c r="P44" i="31"/>
  <c r="AF48" i="31"/>
  <c r="AG45" i="31"/>
  <c r="D28" i="31"/>
  <c r="AC28" i="31"/>
  <c r="L41" i="31"/>
  <c r="Z37" i="31"/>
  <c r="AJ37" i="31"/>
  <c r="AE34" i="31"/>
  <c r="D54" i="31"/>
  <c r="AN50" i="31"/>
  <c r="G50" i="31"/>
  <c r="AM40" i="31"/>
  <c r="AL30" i="31"/>
  <c r="AA30" i="31"/>
  <c r="AN52" i="31"/>
  <c r="V40" i="31"/>
  <c r="AH39" i="31"/>
  <c r="AC36" i="31"/>
  <c r="D43" i="31"/>
  <c r="AK53" i="31"/>
  <c r="J45" i="31"/>
  <c r="Z33" i="31"/>
  <c r="AE30" i="31"/>
  <c r="N54" i="31"/>
  <c r="K44" i="31"/>
  <c r="K39" i="31"/>
  <c r="Z45" i="31"/>
  <c r="U42" i="31"/>
  <c r="AI42" i="31"/>
  <c r="P42" i="31"/>
  <c r="AI52" i="31"/>
  <c r="AO48" i="31"/>
  <c r="G53" i="31"/>
  <c r="K49" i="31"/>
  <c r="F46" i="31"/>
  <c r="G43" i="31"/>
  <c r="B54" i="31"/>
  <c r="E51" i="31"/>
  <c r="AB42" i="31"/>
  <c r="M53" i="31"/>
  <c r="M49" i="31"/>
  <c r="Y53" i="31"/>
  <c r="R48" i="31"/>
  <c r="AE55" i="31"/>
  <c r="K48" i="31"/>
  <c r="K47" i="31"/>
  <c r="X38" i="31"/>
  <c r="AL34" i="31"/>
  <c r="D36" i="31"/>
  <c r="AM32" i="31"/>
  <c r="AH44" i="31"/>
  <c r="AL48" i="31"/>
  <c r="AM45" i="31"/>
  <c r="AK36" i="31"/>
  <c r="L28" i="31"/>
  <c r="AI28" i="31"/>
  <c r="AC41" i="31"/>
  <c r="AH37" i="31"/>
  <c r="B38" i="31"/>
  <c r="AK34" i="31"/>
  <c r="R55" i="31"/>
  <c r="I51" i="31"/>
  <c r="B51" i="31"/>
  <c r="Q31" i="31"/>
  <c r="AM28" i="31"/>
  <c r="G42" i="31"/>
  <c r="X40" i="31"/>
  <c r="S37" i="31"/>
  <c r="AH43" i="31"/>
  <c r="B55" i="31"/>
  <c r="J48" i="31"/>
  <c r="AH54" i="31"/>
  <c r="H50" i="31"/>
  <c r="I47" i="31"/>
  <c r="S50" i="31"/>
  <c r="S47" i="31"/>
  <c r="N44" i="31"/>
  <c r="AF55" i="31"/>
  <c r="N51" i="31"/>
  <c r="AM55" i="31"/>
  <c r="L55" i="31"/>
  <c r="Y50" i="31"/>
  <c r="U47" i="31"/>
  <c r="AK50" i="31"/>
  <c r="T54" i="31"/>
  <c r="AK52" i="31"/>
  <c r="G52" i="31"/>
  <c r="D29" i="38"/>
  <c r="N39" i="38"/>
  <c r="L50" i="38"/>
  <c r="J48" i="38"/>
  <c r="M76" i="38"/>
  <c r="N67" i="38"/>
  <c r="L57" i="38"/>
  <c r="G57" i="38"/>
  <c r="N51" i="38"/>
  <c r="N76" i="38"/>
  <c r="G69" i="38"/>
  <c r="C32" i="38"/>
  <c r="D57" i="38"/>
  <c r="E77" i="38"/>
  <c r="L32" i="38"/>
  <c r="E35" i="38"/>
  <c r="M55" i="38"/>
  <c r="L78" i="38"/>
  <c r="K59" i="38"/>
  <c r="E47" i="38"/>
  <c r="K37" i="38"/>
  <c r="G67" i="38"/>
  <c r="E42" i="38"/>
  <c r="E53" i="38"/>
  <c r="D58" i="38"/>
  <c r="L58" i="38"/>
  <c r="C40" i="38"/>
  <c r="F60" i="38"/>
  <c r="L41" i="38"/>
  <c r="AG55" i="31"/>
  <c r="R26" i="31"/>
  <c r="K26" i="31"/>
  <c r="X25" i="31"/>
  <c r="AA33" i="31"/>
  <c r="X23" i="31"/>
  <c r="L31" i="31"/>
  <c r="N22" i="31"/>
  <c r="S23" i="31"/>
  <c r="O33" i="31"/>
  <c r="T32" i="31"/>
  <c r="S31" i="31"/>
  <c r="AN54" i="31"/>
  <c r="Z31" i="31"/>
  <c r="O26" i="31"/>
  <c r="E32" i="31"/>
  <c r="B27" i="31"/>
  <c r="Z30" i="31"/>
  <c r="D30" i="31"/>
  <c r="C29" i="31"/>
  <c r="AC40" i="31"/>
  <c r="AI25" i="31"/>
  <c r="AK35" i="31"/>
  <c r="AK54" i="31"/>
  <c r="P34" i="31"/>
  <c r="AO47" i="31"/>
  <c r="C33" i="31"/>
  <c r="Q41" i="31"/>
  <c r="D32" i="31"/>
  <c r="AJ27" i="31"/>
  <c r="AB26" i="31"/>
  <c r="O30" i="31"/>
  <c r="AK30" i="31"/>
  <c r="V36" i="31"/>
  <c r="Q36" i="31"/>
  <c r="AF45" i="31"/>
  <c r="W46" i="31"/>
  <c r="T39" i="31"/>
  <c r="Z46" i="31"/>
  <c r="AO24" i="31"/>
  <c r="N27" i="31"/>
  <c r="G27" i="31"/>
  <c r="T26" i="31"/>
  <c r="AC35" i="31"/>
  <c r="AL27" i="31"/>
  <c r="M35" i="31"/>
  <c r="V23" i="31"/>
  <c r="K25" i="31"/>
  <c r="Q35" i="31"/>
  <c r="Q34" i="31"/>
  <c r="B33" i="31"/>
  <c r="AH24" i="31"/>
  <c r="U22" i="31"/>
  <c r="E27" i="31"/>
  <c r="N37" i="31"/>
  <c r="I22" i="31"/>
  <c r="AO31" i="31"/>
  <c r="R31" i="31"/>
  <c r="Q30" i="31"/>
  <c r="R45" i="31"/>
  <c r="V22" i="31"/>
  <c r="Y38" i="31"/>
  <c r="T28" i="31"/>
  <c r="R36" i="31"/>
  <c r="S22" i="31"/>
  <c r="E37" i="31"/>
  <c r="AE23" i="31"/>
  <c r="AK33" i="31"/>
  <c r="V29" i="31"/>
  <c r="L27" i="31"/>
  <c r="AM30" i="31"/>
  <c r="G32" i="31"/>
  <c r="F37" i="31"/>
  <c r="AO36" i="31"/>
  <c r="AN46" i="31"/>
  <c r="M47" i="31"/>
  <c r="O46" i="31"/>
  <c r="N42" i="31"/>
  <c r="Q54" i="31"/>
  <c r="W24" i="31"/>
  <c r="Y24" i="31"/>
  <c r="D24" i="31"/>
  <c r="V30" i="31"/>
  <c r="K41" i="31"/>
  <c r="Q26" i="31"/>
  <c r="AM39" i="31"/>
  <c r="F26" i="31"/>
  <c r="AM29" i="31"/>
  <c r="AB29" i="31"/>
  <c r="AE28" i="31"/>
  <c r="I40" i="31"/>
  <c r="V28" i="31"/>
  <c r="P24" i="31"/>
  <c r="J26" i="31"/>
  <c r="I27" i="31"/>
  <c r="AF27" i="31"/>
  <c r="Y27" i="31"/>
  <c r="AL26" i="31"/>
  <c r="AA36" i="31"/>
  <c r="AC25" i="31"/>
  <c r="AB30" i="31"/>
  <c r="U53" i="31"/>
  <c r="L29" i="31"/>
  <c r="U37" i="31"/>
  <c r="F30" i="31"/>
  <c r="X26" i="31"/>
  <c r="R28" i="31"/>
  <c r="AA26" i="31"/>
  <c r="AJ24" i="31"/>
  <c r="W28" i="31"/>
  <c r="AC29" i="31"/>
  <c r="AD34" i="31"/>
  <c r="Y34" i="31"/>
  <c r="X44" i="31"/>
  <c r="S44" i="31"/>
  <c r="Q32" i="31"/>
  <c r="O38" i="31"/>
  <c r="G55" i="31"/>
  <c r="V44" i="31"/>
  <c r="R22" i="31"/>
  <c r="L52" i="31"/>
  <c r="AN44" i="31"/>
  <c r="G35" i="31"/>
  <c r="AH28" i="31"/>
  <c r="Y32" i="31"/>
  <c r="F22" i="31"/>
  <c r="Z26" i="31"/>
  <c r="S26" i="31"/>
  <c r="AH25" i="31"/>
  <c r="E34" i="31"/>
  <c r="M24" i="31"/>
  <c r="R32" i="31"/>
  <c r="Z22" i="31"/>
  <c r="Q50" i="31"/>
  <c r="AL24" i="31"/>
  <c r="AM24" i="31"/>
  <c r="S24" i="31"/>
  <c r="H31" i="31"/>
  <c r="Q25" i="31"/>
  <c r="U26" i="31"/>
  <c r="AA50" i="31"/>
  <c r="E25" i="31"/>
  <c r="P30" i="31"/>
  <c r="E40" i="31"/>
  <c r="X45" i="31"/>
  <c r="AL40" i="31"/>
  <c r="X22" i="31"/>
  <c r="T22" i="31"/>
  <c r="L42" i="31"/>
  <c r="AE45" i="31"/>
  <c r="AE48" i="31"/>
  <c r="I32" i="31"/>
  <c r="H42" i="31"/>
  <c r="C42" i="31"/>
  <c r="N39" i="31"/>
  <c r="AM49" i="31"/>
  <c r="AF52" i="31"/>
  <c r="J42" i="31"/>
  <c r="Y48" i="31"/>
  <c r="AK32" i="31"/>
  <c r="AI31" i="31"/>
  <c r="Q29" i="31"/>
  <c r="E44" i="31"/>
  <c r="B41" i="31"/>
  <c r="AK37" i="31"/>
  <c r="L44" i="31"/>
  <c r="AC55" i="31"/>
  <c r="B50" i="31"/>
  <c r="R35" i="31"/>
  <c r="AN31" i="31"/>
  <c r="AN33" i="31"/>
  <c r="G48" i="31"/>
  <c r="S40" i="31"/>
  <c r="AH46" i="31"/>
  <c r="AC43" i="31"/>
  <c r="AA47" i="31"/>
  <c r="X43" i="31"/>
  <c r="AA54" i="31"/>
  <c r="I50" i="31"/>
  <c r="AM54" i="31"/>
  <c r="X50" i="31"/>
  <c r="N47" i="31"/>
  <c r="O44" i="31"/>
  <c r="AH55" i="31"/>
  <c r="U52" i="31"/>
  <c r="AJ43" i="31"/>
  <c r="E55" i="31"/>
  <c r="Z50" i="31"/>
  <c r="Q55" i="31"/>
  <c r="Z49" i="31"/>
  <c r="AI50" i="31"/>
  <c r="R27" i="31"/>
  <c r="E28" i="31"/>
  <c r="P40" i="31"/>
  <c r="AD36" i="31"/>
  <c r="L37" i="31"/>
  <c r="G34" i="31"/>
  <c r="I49" i="31"/>
  <c r="F50" i="31"/>
  <c r="AE47" i="31"/>
  <c r="Y39" i="31"/>
  <c r="B30" i="31"/>
  <c r="C30" i="31"/>
  <c r="E47" i="31"/>
  <c r="Z39" i="31"/>
  <c r="J39" i="31"/>
  <c r="E36" i="31"/>
  <c r="T42" i="31"/>
  <c r="AO52" i="31"/>
  <c r="AH42" i="31"/>
  <c r="AE32" i="31"/>
  <c r="G30" i="31"/>
  <c r="W47" i="31"/>
  <c r="S42" i="31"/>
  <c r="AA38" i="31"/>
  <c r="B45" i="31"/>
  <c r="AK41" i="31"/>
  <c r="R54" i="31"/>
  <c r="AF41" i="31"/>
  <c r="AM51" i="31"/>
  <c r="Q48" i="31"/>
  <c r="K52" i="31"/>
  <c r="AA48" i="31"/>
  <c r="V45" i="31"/>
  <c r="W42" i="31"/>
  <c r="F53" i="31"/>
  <c r="O52" i="31"/>
  <c r="D42" i="31"/>
  <c r="Q52" i="31"/>
  <c r="AC48" i="31"/>
  <c r="AC52" i="31"/>
  <c r="AH47" i="31"/>
  <c r="M54" i="31"/>
  <c r="H34" i="31"/>
  <c r="J27" i="31"/>
  <c r="AF31" i="31"/>
  <c r="AG52" i="31"/>
  <c r="AF32" i="31"/>
  <c r="T40" i="31"/>
  <c r="U39" i="31"/>
  <c r="E38" i="31"/>
  <c r="W30" i="31"/>
  <c r="AC22" i="31"/>
  <c r="AF29" i="31"/>
  <c r="AG39" i="31"/>
  <c r="W37" i="31"/>
  <c r="AB28" i="31"/>
  <c r="G29" i="31"/>
  <c r="C43" i="31"/>
  <c r="L38" i="31"/>
  <c r="N38" i="31"/>
  <c r="I35" i="31"/>
  <c r="X41" i="31"/>
  <c r="AA51" i="31"/>
  <c r="AH52" i="31"/>
  <c r="Y31" i="31"/>
  <c r="E31" i="31"/>
  <c r="AA28" i="31"/>
  <c r="J41" i="31"/>
  <c r="L40" i="31"/>
  <c r="G37" i="31"/>
  <c r="V43" i="31"/>
  <c r="X54" i="31"/>
  <c r="B47" i="31"/>
  <c r="AF22" i="31"/>
  <c r="Y35" i="31"/>
  <c r="R33" i="31"/>
  <c r="Y30" i="31"/>
  <c r="D52" i="31"/>
  <c r="AG43" i="31"/>
  <c r="E39" i="31"/>
  <c r="T45" i="31"/>
  <c r="O42" i="31"/>
  <c r="K42" i="31"/>
  <c r="J37" i="31"/>
  <c r="X33" i="31"/>
  <c r="H35" i="31"/>
  <c r="C32" i="31"/>
  <c r="F42" i="31"/>
  <c r="B48" i="31"/>
  <c r="AK44" i="31"/>
  <c r="AK47" i="31"/>
  <c r="AF44" i="31"/>
  <c r="AG41" i="31"/>
  <c r="AN51" i="31"/>
  <c r="AA53" i="31"/>
  <c r="P52" i="31"/>
  <c r="V48" i="31"/>
  <c r="W45" i="31"/>
  <c r="AD48" i="31"/>
  <c r="I48" i="31"/>
  <c r="D45" i="31"/>
  <c r="E42" i="31"/>
  <c r="R52" i="31"/>
  <c r="S55" i="31"/>
  <c r="F51" i="31"/>
  <c r="C53" i="31"/>
  <c r="AK28" i="31"/>
  <c r="M29" i="31"/>
  <c r="AA43" i="31"/>
  <c r="V38" i="31"/>
  <c r="T38" i="31"/>
  <c r="O35" i="31"/>
  <c r="AD41" i="31"/>
  <c r="AJ51" i="31"/>
  <c r="AD53" i="31"/>
  <c r="D44" i="31"/>
  <c r="AH31" i="31"/>
  <c r="K31" i="31"/>
  <c r="AG28" i="31"/>
  <c r="U41" i="31"/>
  <c r="R40" i="31"/>
  <c r="M37" i="31"/>
  <c r="AB43" i="31"/>
  <c r="AG54" i="31"/>
  <c r="Z47" i="31"/>
  <c r="V34" i="31"/>
  <c r="O31" i="31"/>
  <c r="P33" i="31"/>
  <c r="C46" i="31"/>
  <c r="AI39" i="31"/>
  <c r="J46" i="31"/>
  <c r="E43" i="31"/>
  <c r="K45" i="31"/>
  <c r="AN42" i="31"/>
  <c r="AE53" i="31"/>
  <c r="Y49" i="31"/>
  <c r="C54" i="31"/>
  <c r="AI49" i="31"/>
  <c r="AD46" i="31"/>
  <c r="AE43" i="31"/>
  <c r="AL54" i="31"/>
  <c r="AC54" i="31"/>
  <c r="L43" i="31"/>
  <c r="I54" i="31"/>
  <c r="AK49" i="31"/>
  <c r="U54" i="31"/>
  <c r="B49" i="31"/>
  <c r="G30" i="38"/>
  <c r="D49" i="38"/>
  <c r="N69" i="38"/>
  <c r="M68" i="38"/>
  <c r="C66" i="38"/>
  <c r="E73" i="38"/>
  <c r="F31" i="38"/>
  <c r="J38" i="38"/>
  <c r="E68" i="38"/>
  <c r="E30" i="38"/>
  <c r="F42" i="38"/>
  <c r="C76" i="38"/>
  <c r="E72" i="38"/>
  <c r="J55" i="38"/>
  <c r="L37" i="38"/>
  <c r="J77" i="38"/>
  <c r="E54" i="38"/>
  <c r="K39" i="38"/>
  <c r="E36" i="38"/>
  <c r="E56" i="38"/>
  <c r="N37" i="38"/>
  <c r="E75" i="38"/>
  <c r="E57" i="38"/>
  <c r="C56" i="38"/>
  <c r="D39" i="38"/>
  <c r="K57" i="38"/>
  <c r="D38" i="38"/>
  <c r="N48" i="38"/>
  <c r="K71" i="38"/>
  <c r="F57" i="39"/>
  <c r="K47" i="39"/>
  <c r="K56" i="39"/>
  <c r="N51" i="39"/>
  <c r="K38" i="39"/>
  <c r="E55" i="39"/>
  <c r="D48" i="39"/>
  <c r="D49" i="39"/>
  <c r="N53" i="39"/>
  <c r="G52" i="39"/>
  <c r="G18" i="39"/>
  <c r="L51" i="39"/>
  <c r="N58" i="39"/>
  <c r="K53" i="39"/>
  <c r="G21" i="39"/>
  <c r="G36" i="39"/>
  <c r="C36" i="39"/>
  <c r="G57" i="39"/>
  <c r="E29" i="39"/>
  <c r="G42" i="39"/>
  <c r="M52" i="39"/>
  <c r="F29" i="39"/>
  <c r="F60" i="39"/>
  <c r="G41" i="39"/>
  <c r="J54" i="39"/>
  <c r="K32" i="39"/>
  <c r="L56" i="39"/>
  <c r="D47" i="39"/>
  <c r="J37" i="39"/>
  <c r="G31" i="39"/>
  <c r="F36" i="39"/>
  <c r="C31" i="39"/>
  <c r="D20" i="39"/>
  <c r="F31" i="39"/>
  <c r="E42" i="39"/>
  <c r="D41" i="39"/>
  <c r="E32" i="39"/>
  <c r="L59" i="39"/>
  <c r="K60" i="39"/>
  <c r="K29" i="39"/>
  <c r="N50" i="39"/>
  <c r="D52" i="39"/>
  <c r="J59" i="39"/>
  <c r="D21" i="39"/>
  <c r="M37" i="39"/>
  <c r="F18" i="39"/>
  <c r="K21" i="39"/>
  <c r="K50" i="39"/>
  <c r="J35" i="39"/>
  <c r="K36" i="39"/>
  <c r="C35" i="39"/>
  <c r="K52" i="39"/>
  <c r="F30" i="39"/>
  <c r="E35" i="39"/>
  <c r="M55" i="39"/>
  <c r="E53" i="39"/>
  <c r="N32" i="39"/>
  <c r="D38" i="39"/>
  <c r="D33" i="39"/>
  <c r="K35" i="39"/>
  <c r="L55" i="39"/>
  <c r="N56" i="39"/>
  <c r="K37" i="39"/>
  <c r="J42" i="39"/>
  <c r="E56" i="39"/>
  <c r="D30" i="39"/>
  <c r="C47" i="39"/>
  <c r="J50" i="39"/>
  <c r="F51" i="39"/>
  <c r="J56" i="39"/>
  <c r="E50" i="39"/>
  <c r="K41" i="39"/>
  <c r="J60" i="39"/>
  <c r="L36" i="39"/>
  <c r="C56" i="39"/>
  <c r="M18" i="39"/>
  <c r="J41" i="39"/>
  <c r="N34" i="39"/>
  <c r="L21" i="39"/>
  <c r="M57" i="39"/>
  <c r="AO53" i="23"/>
  <c r="O42" i="23"/>
  <c r="AE45" i="23"/>
  <c r="AJ48" i="23"/>
  <c r="D49" i="23"/>
  <c r="M53" i="23"/>
  <c r="H43" i="23"/>
  <c r="B52" i="23"/>
  <c r="J52" i="23"/>
  <c r="Z39" i="23"/>
  <c r="L46" i="23"/>
  <c r="AG55" i="23"/>
  <c r="Q46" i="23"/>
  <c r="AA55" i="23"/>
  <c r="T43" i="23"/>
  <c r="V40" i="23"/>
  <c r="X42" i="23"/>
  <c r="Z46" i="23"/>
  <c r="AC52" i="23"/>
  <c r="AJ52" i="23"/>
  <c r="I53" i="23"/>
  <c r="L45" i="23"/>
  <c r="T45" i="23"/>
  <c r="AL53" i="23"/>
  <c r="K50" i="23"/>
  <c r="R48" i="23"/>
  <c r="Z48" i="23"/>
  <c r="AI52" i="23"/>
  <c r="AJ42" i="23"/>
  <c r="AC48" i="23"/>
  <c r="X55" i="23"/>
  <c r="AC47" i="23"/>
  <c r="X53" i="23"/>
  <c r="Q52" i="23"/>
  <c r="AG47" i="23"/>
  <c r="U42" i="23"/>
  <c r="W55" i="23"/>
  <c r="AB41" i="23"/>
  <c r="W47" i="23"/>
  <c r="Z54" i="23"/>
  <c r="M50" i="23"/>
  <c r="H44" i="23"/>
  <c r="AB31" i="23"/>
  <c r="Y36" i="23"/>
  <c r="AO37" i="23"/>
  <c r="P50" i="23"/>
  <c r="AE28" i="23"/>
  <c r="AK32" i="23"/>
  <c r="R40" i="23"/>
  <c r="E24" i="23"/>
  <c r="H26" i="23"/>
  <c r="B31" i="23"/>
  <c r="O35" i="23"/>
  <c r="F55" i="23"/>
  <c r="P43" i="23"/>
  <c r="G43" i="23"/>
  <c r="V37" i="23"/>
  <c r="T49" i="23"/>
  <c r="AI32" i="23"/>
  <c r="O32" i="23"/>
  <c r="AO36" i="23"/>
  <c r="Z44" i="23"/>
  <c r="Y26" i="23"/>
  <c r="V35" i="23"/>
  <c r="AH36" i="23"/>
  <c r="AM43" i="23"/>
  <c r="E49" i="23"/>
  <c r="L49" i="23"/>
  <c r="AK54" i="23"/>
  <c r="I42" i="23"/>
  <c r="N42" i="23"/>
  <c r="N50" i="23"/>
  <c r="AO54" i="23"/>
  <c r="AH44" i="23"/>
  <c r="B45" i="23"/>
  <c r="T53" i="23"/>
  <c r="T40" i="23"/>
  <c r="Q55" i="23"/>
  <c r="D51" i="23"/>
  <c r="P53" i="23"/>
  <c r="H48" i="23"/>
  <c r="F52" i="23"/>
  <c r="E53" i="23"/>
  <c r="N51" i="23"/>
  <c r="L55" i="23"/>
  <c r="T55" i="23"/>
  <c r="AA48" i="23"/>
  <c r="R47" i="23"/>
  <c r="O45" i="23"/>
  <c r="AJ38" i="23"/>
  <c r="L29" i="23"/>
  <c r="I34" i="23"/>
  <c r="Q34" i="23"/>
  <c r="C39" i="23"/>
  <c r="U39" i="23"/>
  <c r="K28" i="23"/>
  <c r="AF31" i="23"/>
  <c r="Q40" i="23"/>
  <c r="AF23" i="23"/>
  <c r="J27" i="23"/>
  <c r="H24" i="23"/>
  <c r="T42" i="23"/>
  <c r="AD39" i="23"/>
  <c r="AE40" i="23"/>
  <c r="F35" i="23"/>
  <c r="AG40" i="23"/>
  <c r="R53" i="23"/>
  <c r="G29" i="23"/>
  <c r="Q33" i="23"/>
  <c r="AL41" i="23"/>
  <c r="F24" i="23"/>
  <c r="AH27" i="23"/>
  <c r="M26" i="23"/>
  <c r="S51" i="23"/>
  <c r="W54" i="23"/>
  <c r="O27" i="23"/>
  <c r="G46" i="23"/>
  <c r="O55" i="23"/>
  <c r="AM55" i="23"/>
  <c r="D30" i="23"/>
  <c r="O22" i="23"/>
  <c r="Q22" i="23"/>
  <c r="AD36" i="23"/>
  <c r="AA29" i="23"/>
  <c r="AE26" i="23"/>
  <c r="J23" i="23"/>
  <c r="Z38" i="23"/>
  <c r="C32" i="23"/>
  <c r="I28" i="23"/>
  <c r="W46" i="23"/>
  <c r="H39" i="23"/>
  <c r="J34" i="23"/>
  <c r="AI39" i="23"/>
  <c r="K55" i="23"/>
  <c r="AB40" i="23"/>
  <c r="V22" i="23"/>
  <c r="AN36" i="23"/>
  <c r="L28" i="23"/>
  <c r="R34" i="23"/>
  <c r="AN27" i="23"/>
  <c r="Y25" i="23"/>
  <c r="H22" i="23"/>
  <c r="K36" i="23"/>
  <c r="V30" i="23"/>
  <c r="G27" i="23"/>
  <c r="H41" i="23"/>
  <c r="E38" i="23"/>
  <c r="H33" i="23"/>
  <c r="AL50" i="23"/>
  <c r="J53" i="23"/>
  <c r="AJ54" i="23"/>
  <c r="E50" i="23"/>
  <c r="M55" i="23"/>
  <c r="Y30" i="23"/>
  <c r="AA32" i="23"/>
  <c r="P30" i="23"/>
  <c r="Y29" i="23"/>
  <c r="R25" i="23"/>
  <c r="O23" i="23"/>
  <c r="AJ37" i="23"/>
  <c r="H31" i="23"/>
  <c r="H53" i="23"/>
  <c r="I45" i="23"/>
  <c r="AI36" i="23"/>
  <c r="AI35" i="23"/>
  <c r="AL30" i="23"/>
  <c r="AE41" i="23"/>
  <c r="AD48" i="23"/>
  <c r="P52" i="23"/>
  <c r="AO44" i="23"/>
  <c r="AI22" i="23"/>
  <c r="AF37" i="23"/>
  <c r="S30" i="23"/>
  <c r="L27" i="23"/>
  <c r="AB23" i="23"/>
  <c r="AN39" i="23"/>
  <c r="AE32" i="23"/>
  <c r="AA28" i="23"/>
  <c r="AC49" i="23"/>
  <c r="AK39" i="23"/>
  <c r="AB34" i="23"/>
  <c r="M40" i="23"/>
  <c r="F39" i="23"/>
  <c r="X41" i="23"/>
  <c r="L48" i="23"/>
  <c r="H47" i="23"/>
  <c r="J43" i="23"/>
  <c r="V47" i="23"/>
  <c r="B44" i="23"/>
  <c r="F41" i="23"/>
  <c r="P44" i="23"/>
  <c r="O50" i="23"/>
  <c r="M47" i="23"/>
  <c r="I49" i="23"/>
  <c r="S49" i="23"/>
  <c r="Y52" i="23"/>
  <c r="E51" i="23"/>
  <c r="AN35" i="23"/>
  <c r="C55" i="23"/>
  <c r="AG53" i="23"/>
  <c r="M46" i="23"/>
  <c r="B29" i="23"/>
  <c r="V28" i="23"/>
  <c r="AB36" i="23"/>
  <c r="AB32" i="23"/>
  <c r="D27" i="23"/>
  <c r="AI24" i="23"/>
  <c r="F47" i="23"/>
  <c r="X34" i="23"/>
  <c r="Z29" i="23"/>
  <c r="Q26" i="23"/>
  <c r="E39" i="23"/>
  <c r="O37" i="23"/>
  <c r="R32" i="23"/>
  <c r="X47" i="23"/>
  <c r="AA51" i="23"/>
  <c r="Z52" i="23"/>
  <c r="J22" i="23"/>
  <c r="K22" i="23"/>
  <c r="O33" i="23"/>
  <c r="R30" i="23"/>
  <c r="AJ25" i="23"/>
  <c r="AG23" i="23"/>
  <c r="K39" i="23"/>
  <c r="I32" i="23"/>
  <c r="S28" i="23"/>
  <c r="O48" i="23"/>
  <c r="W37" i="23"/>
  <c r="M36" i="23"/>
  <c r="P31" i="23"/>
  <c r="AN42" i="23"/>
  <c r="Z49" i="23"/>
  <c r="AD53" i="23"/>
  <c r="AK46" i="23"/>
  <c r="Q53" i="23"/>
  <c r="G51" i="23"/>
  <c r="AO28" i="23"/>
  <c r="AD23" i="23"/>
  <c r="C27" i="23"/>
  <c r="Z23" i="23"/>
  <c r="AE39" i="23"/>
  <c r="T31" i="23"/>
  <c r="B28" i="23"/>
  <c r="D39" i="23"/>
  <c r="AG38" i="23"/>
  <c r="G34" i="23"/>
  <c r="C34" i="23"/>
  <c r="F29" i="23"/>
  <c r="AD38" i="23"/>
  <c r="F45" i="23"/>
  <c r="AN46" i="23"/>
  <c r="AE47" i="23"/>
  <c r="I25" i="23"/>
  <c r="AD33" i="23"/>
  <c r="Z27" i="23"/>
  <c r="M25" i="23"/>
  <c r="V54" i="23"/>
  <c r="Y35" i="23"/>
  <c r="G30" i="23"/>
  <c r="AI26" i="23"/>
  <c r="L40" i="23"/>
  <c r="AG37" i="23"/>
  <c r="AJ32" i="23"/>
  <c r="X49" i="23"/>
  <c r="W52" i="23"/>
  <c r="AN53" i="23"/>
  <c r="X45" i="23"/>
  <c r="X43" i="23"/>
  <c r="AH40" i="23"/>
  <c r="AL43" i="23"/>
  <c r="AM53" i="23"/>
  <c r="E55" i="23"/>
  <c r="P55" i="23"/>
  <c r="Y49" i="23"/>
  <c r="AC43" i="23"/>
  <c r="AM52" i="23"/>
  <c r="X33" i="23"/>
  <c r="Q45" i="23"/>
  <c r="AK43" i="23"/>
  <c r="AO31" i="23"/>
  <c r="AI47" i="23"/>
  <c r="I50" i="23"/>
  <c r="AE54" i="23"/>
  <c r="C22" i="23"/>
  <c r="AL34" i="23"/>
  <c r="Z26" i="23"/>
  <c r="B34" i="23"/>
  <c r="AG27" i="23"/>
  <c r="S25" i="23"/>
  <c r="B22" i="23"/>
  <c r="AL35" i="23"/>
  <c r="O30" i="23"/>
  <c r="AO26" i="23"/>
  <c r="AC40" i="23"/>
  <c r="AM37" i="23"/>
  <c r="B33" i="23"/>
  <c r="L50" i="23"/>
  <c r="AO52" i="23"/>
  <c r="R54" i="23"/>
  <c r="AB25" i="23"/>
  <c r="O25" i="23"/>
  <c r="Q37" i="23"/>
  <c r="AD31" i="23"/>
  <c r="V26" i="23"/>
  <c r="Q24" i="23"/>
  <c r="AH42" i="23"/>
  <c r="W33" i="23"/>
  <c r="D29" i="23"/>
  <c r="AN52" i="23"/>
  <c r="S38" i="23"/>
  <c r="AK36" i="23"/>
  <c r="AN31" i="23"/>
  <c r="V45" i="23"/>
  <c r="AE50" i="23"/>
  <c r="V55" i="23"/>
  <c r="AM44" i="23"/>
  <c r="AG49" i="23"/>
  <c r="C53" i="23"/>
  <c r="U22" i="23"/>
  <c r="V25" i="23"/>
  <c r="AF27" i="23"/>
  <c r="J24" i="23"/>
  <c r="AB42" i="23"/>
  <c r="V33" i="23"/>
  <c r="AL28" i="23"/>
  <c r="W41" i="23"/>
  <c r="E40" i="23"/>
  <c r="C35" i="23"/>
  <c r="AA34" i="23"/>
  <c r="AD29" i="23"/>
  <c r="P39" i="23"/>
  <c r="K46" i="23"/>
  <c r="AF48" i="23"/>
  <c r="O51" i="23"/>
  <c r="Z32" i="23"/>
  <c r="D35" i="23"/>
  <c r="Q28" i="23"/>
  <c r="AK25" i="23"/>
  <c r="T22" i="23"/>
  <c r="AM36" i="23"/>
  <c r="AM30" i="23"/>
  <c r="S27" i="23"/>
  <c r="G42" i="23"/>
  <c r="Q38" i="23"/>
  <c r="T33" i="23"/>
  <c r="AD52" i="23"/>
  <c r="AK53" i="23"/>
  <c r="AF55" i="23"/>
  <c r="T46" i="23"/>
  <c r="T44" i="23"/>
  <c r="R41" i="23"/>
  <c r="AD45" i="23"/>
  <c r="AI45" i="23"/>
  <c r="AO55" i="23"/>
  <c r="AG42" i="23"/>
  <c r="AO45" i="23"/>
  <c r="Y44" i="23"/>
  <c r="W48" i="23"/>
  <c r="W51" i="23"/>
  <c r="M54" i="23"/>
  <c r="AG52" i="23"/>
  <c r="M24" i="23"/>
  <c r="AO48" i="23"/>
  <c r="M48" i="23"/>
  <c r="U53" i="23"/>
  <c r="AB38" i="23"/>
  <c r="AC36" i="23"/>
  <c r="N32" i="23"/>
  <c r="F30" i="23"/>
  <c r="AD25" i="23"/>
  <c r="AA23" i="23"/>
  <c r="AL38" i="23"/>
  <c r="AJ31" i="23"/>
  <c r="M28" i="23"/>
  <c r="J47" i="23"/>
  <c r="M37" i="23"/>
  <c r="G36" i="23"/>
  <c r="J31" i="23"/>
  <c r="V42" i="23"/>
  <c r="Q49" i="23"/>
  <c r="L53" i="23"/>
  <c r="U50" i="23"/>
  <c r="J25" i="23"/>
  <c r="B27" i="23"/>
  <c r="P28" i="23"/>
  <c r="AB24" i="23"/>
  <c r="AO46" i="23"/>
  <c r="H35" i="23"/>
  <c r="AE29" i="23"/>
  <c r="AN44" i="23"/>
  <c r="T41" i="23"/>
  <c r="AE35" i="23"/>
  <c r="E35" i="23"/>
  <c r="H30" i="23"/>
  <c r="K40" i="23"/>
  <c r="G47" i="23"/>
  <c r="F50" i="23"/>
  <c r="C54" i="23"/>
  <c r="K48" i="23"/>
  <c r="AI48" i="23"/>
  <c r="B35" i="23"/>
  <c r="L36" i="23"/>
  <c r="AC25" i="23"/>
  <c r="R22" i="23"/>
  <c r="T48" i="23"/>
  <c r="AO29" i="23"/>
  <c r="AK41" i="23"/>
  <c r="K35" i="23"/>
  <c r="W40" i="23"/>
  <c r="X50" i="23"/>
  <c r="AD37" i="23"/>
  <c r="P29" i="23"/>
  <c r="D23" i="23"/>
  <c r="AI31" i="23"/>
  <c r="AA45" i="23"/>
  <c r="D34" i="23"/>
  <c r="B55" i="23"/>
  <c r="P47" i="23"/>
  <c r="Z42" i="23"/>
  <c r="AB43" i="23"/>
  <c r="X54" i="23"/>
  <c r="Z55" i="23"/>
  <c r="T52" i="23"/>
  <c r="L32" i="39"/>
  <c r="J47" i="39"/>
  <c r="E38" i="39"/>
  <c r="N31" i="39"/>
  <c r="L37" i="39"/>
  <c r="E36" i="39"/>
  <c r="G48" i="39"/>
  <c r="K34" i="39"/>
  <c r="L52" i="39"/>
  <c r="L39" i="39"/>
  <c r="C20" i="39"/>
  <c r="F33" i="39"/>
  <c r="N49" i="39"/>
  <c r="L48" i="39"/>
  <c r="C57" i="39"/>
  <c r="E18" i="39"/>
  <c r="C59" i="39"/>
  <c r="E37" i="39"/>
  <c r="C48" i="39"/>
  <c r="L34" i="39"/>
  <c r="J51" i="39"/>
  <c r="L40" i="39"/>
  <c r="G55" i="39"/>
  <c r="L31" i="39"/>
  <c r="G34" i="39"/>
  <c r="M54" i="39"/>
  <c r="E59" i="39"/>
  <c r="E40" i="39"/>
  <c r="M29" i="39"/>
  <c r="C33" i="39"/>
  <c r="D29" i="39"/>
  <c r="D19" i="39"/>
  <c r="L38" i="39"/>
  <c r="M59" i="39"/>
  <c r="L58" i="39"/>
  <c r="J57" i="39"/>
  <c r="C50" i="39"/>
  <c r="D54" i="39"/>
  <c r="C53" i="39"/>
  <c r="M39" i="39"/>
  <c r="G56" i="39"/>
  <c r="C19" i="39"/>
  <c r="M36" i="39"/>
  <c r="J52" i="39"/>
  <c r="G53" i="39"/>
  <c r="E20" i="39"/>
  <c r="J48" i="39"/>
  <c r="L35" i="39"/>
  <c r="F32" i="39"/>
  <c r="C38" i="39"/>
  <c r="D51" i="39"/>
  <c r="K18" i="39"/>
  <c r="L54" i="39"/>
  <c r="K59" i="39"/>
  <c r="E21" i="39"/>
  <c r="N47" i="39"/>
  <c r="D36" i="39"/>
  <c r="E19" i="39"/>
  <c r="D31" i="39"/>
  <c r="E58" i="39"/>
  <c r="G19" i="39"/>
  <c r="K20" i="39"/>
  <c r="L18" i="39"/>
  <c r="N30" i="39"/>
  <c r="F21" i="39"/>
  <c r="E33" i="39"/>
  <c r="F53" i="39"/>
  <c r="N42" i="39"/>
  <c r="F54" i="39"/>
  <c r="K40" i="39"/>
  <c r="J49" i="39"/>
  <c r="E34" i="39"/>
  <c r="E31" i="39"/>
  <c r="G32" i="39"/>
  <c r="D40" i="39"/>
  <c r="F49" i="39"/>
  <c r="C39" i="39"/>
  <c r="E39" i="39"/>
  <c r="D58" i="39"/>
  <c r="F39" i="39"/>
  <c r="J21" i="39"/>
  <c r="AE43" i="23"/>
  <c r="Y54" i="23"/>
  <c r="S22" i="23"/>
  <c r="AG50" i="23"/>
  <c r="M49" i="23"/>
  <c r="B24" i="23"/>
  <c r="AA53" i="23"/>
  <c r="K54" i="23"/>
  <c r="M29" i="23"/>
  <c r="M30" i="23"/>
  <c r="AG24" i="23"/>
  <c r="B48" i="23"/>
  <c r="AF34" i="23"/>
  <c r="K30" i="23"/>
  <c r="Z25" i="23"/>
  <c r="S39" i="23"/>
  <c r="AA35" i="23"/>
  <c r="AO30" i="23"/>
  <c r="AM31" i="23"/>
  <c r="R45" i="23"/>
  <c r="Z36" i="23"/>
  <c r="K42" i="23"/>
  <c r="AH41" i="23"/>
  <c r="AD49" i="23"/>
  <c r="P25" i="23"/>
  <c r="AM25" i="23"/>
  <c r="AE23" i="23"/>
  <c r="O40" i="23"/>
  <c r="S32" i="23"/>
  <c r="R28" i="23"/>
  <c r="X24" i="23"/>
  <c r="AJ45" i="23"/>
  <c r="E34" i="23"/>
  <c r="AB29" i="23"/>
  <c r="AK30" i="23"/>
  <c r="AC41" i="23"/>
  <c r="X35" i="23"/>
  <c r="I41" i="23"/>
  <c r="N40" i="23"/>
  <c r="R43" i="23"/>
  <c r="Q48" i="23"/>
  <c r="O49" i="23"/>
  <c r="F23" i="23"/>
  <c r="D22" i="23"/>
  <c r="AF29" i="23"/>
  <c r="AD34" i="23"/>
  <c r="H28" i="23"/>
  <c r="AE25" i="23"/>
  <c r="N22" i="23"/>
  <c r="X36" i="23"/>
  <c r="AC30" i="23"/>
  <c r="M27" i="23"/>
  <c r="Y41" i="23"/>
  <c r="K38" i="23"/>
  <c r="N33" i="23"/>
  <c r="Z51" i="23"/>
  <c r="S53" i="23"/>
  <c r="N55" i="23"/>
  <c r="L33" i="23"/>
  <c r="K25" i="23"/>
  <c r="Z53" i="23"/>
  <c r="AG35" i="23"/>
  <c r="AH32" i="23"/>
  <c r="D26" i="23"/>
  <c r="N41" i="23"/>
  <c r="O36" i="23"/>
  <c r="AC31" i="23"/>
  <c r="Q32" i="23"/>
  <c r="S47" i="23"/>
  <c r="D37" i="23"/>
  <c r="AC42" i="23"/>
  <c r="R42" i="23"/>
  <c r="R52" i="23"/>
  <c r="AJ51" i="23"/>
  <c r="AB51" i="23"/>
  <c r="AD47" i="23"/>
  <c r="AL52" i="23"/>
  <c r="V48" i="23"/>
  <c r="X44" i="23"/>
  <c r="AF49" i="23"/>
  <c r="T47" i="23"/>
  <c r="AG51" i="23"/>
  <c r="AA52" i="23"/>
  <c r="AI23" i="23"/>
  <c r="K44" i="23"/>
  <c r="O47" i="23"/>
  <c r="K23" i="23"/>
  <c r="AI54" i="23"/>
  <c r="AE51" i="23"/>
  <c r="O52" i="23"/>
  <c r="B38" i="23"/>
  <c r="AC23" i="23"/>
  <c r="AO22" i="23"/>
  <c r="D38" i="23"/>
  <c r="AD30" i="23"/>
  <c r="T27" i="23"/>
  <c r="AH23" i="23"/>
  <c r="AA40" i="23"/>
  <c r="AM32" i="23"/>
  <c r="AG28" i="23"/>
  <c r="Y50" i="23"/>
  <c r="I40" i="23"/>
  <c r="AH34" i="23"/>
  <c r="S40" i="23"/>
  <c r="R39" i="23"/>
  <c r="AJ41" i="23"/>
  <c r="AG25" i="23"/>
  <c r="X23" i="23"/>
  <c r="AF24" i="23"/>
  <c r="AF35" i="23"/>
  <c r="AI28" i="23"/>
  <c r="I26" i="23"/>
  <c r="AF22" i="23"/>
  <c r="Y37" i="23"/>
  <c r="Q31" i="23"/>
  <c r="AE27" i="23"/>
  <c r="Z43" i="23"/>
  <c r="AC38" i="23"/>
  <c r="AF33" i="23"/>
  <c r="R55" i="23"/>
  <c r="O54" i="23"/>
  <c r="AF39" i="23"/>
  <c r="U46" i="23"/>
  <c r="AC51" i="23"/>
  <c r="AG22" i="23"/>
  <c r="AH22" i="23"/>
  <c r="N34" i="23"/>
  <c r="AB30" i="23"/>
  <c r="B26" i="23"/>
  <c r="AM23" i="23"/>
  <c r="AH39" i="23"/>
  <c r="V32" i="23"/>
  <c r="Y28" i="23"/>
  <c r="K49" i="23"/>
  <c r="AE37" i="23"/>
  <c r="S36" i="23"/>
  <c r="V31" i="23"/>
  <c r="V43" i="23"/>
  <c r="AI49" i="23"/>
  <c r="H54" i="23"/>
  <c r="M43" i="23"/>
  <c r="S23" i="23"/>
  <c r="G39" i="23"/>
  <c r="AE31" i="23"/>
  <c r="AO27" i="23"/>
  <c r="L24" i="23"/>
  <c r="C43" i="23"/>
  <c r="AA33" i="23"/>
  <c r="N29" i="23"/>
  <c r="AB55" i="23"/>
  <c r="E41" i="23"/>
  <c r="L35" i="23"/>
  <c r="AK40" i="23"/>
  <c r="B40" i="23"/>
  <c r="AF42" i="23"/>
  <c r="H49" i="23"/>
  <c r="D48" i="23"/>
  <c r="F44" i="23"/>
  <c r="N49" i="23"/>
  <c r="AL44" i="23"/>
  <c r="AD41" i="23"/>
  <c r="H46" i="23"/>
  <c r="AJ43" i="23"/>
  <c r="I48" i="23"/>
  <c r="S45" i="23"/>
  <c r="AC34" i="23"/>
  <c r="AE49" i="23"/>
  <c r="U52" i="23"/>
  <c r="AO50" i="23"/>
  <c r="AC27" i="23"/>
  <c r="G48" i="23"/>
  <c r="AE48" i="23"/>
  <c r="AL24" i="23"/>
  <c r="U25" i="23"/>
  <c r="Y23" i="23"/>
  <c r="V39" i="23"/>
  <c r="D32" i="23"/>
  <c r="J28" i="23"/>
  <c r="R24" i="23"/>
  <c r="R44" i="23"/>
  <c r="AI33" i="23"/>
  <c r="U29" i="23"/>
  <c r="AE30" i="23"/>
  <c r="Q41" i="23"/>
  <c r="R35" i="23"/>
  <c r="C41" i="23"/>
  <c r="H40" i="23"/>
  <c r="D43" i="23"/>
  <c r="AL31" i="23"/>
  <c r="AA22" i="23"/>
  <c r="W22" i="23"/>
  <c r="F37" i="23"/>
  <c r="AL29" i="23"/>
  <c r="AL26" i="23"/>
  <c r="P23" i="23"/>
  <c r="AM38" i="23"/>
  <c r="M32" i="23"/>
  <c r="O28" i="23"/>
  <c r="AB47" i="23"/>
  <c r="O39" i="23"/>
  <c r="P34" i="23"/>
  <c r="AO39" i="23"/>
  <c r="AC55" i="23"/>
  <c r="AN40" i="23"/>
  <c r="Y55" i="23"/>
  <c r="E48" i="23"/>
  <c r="AA26" i="23"/>
  <c r="L26" i="23"/>
  <c r="P38" i="23"/>
  <c r="B32" i="23"/>
  <c r="AD26" i="23"/>
  <c r="W24" i="23"/>
  <c r="AN43" i="23"/>
  <c r="AJ33" i="23"/>
  <c r="K29" i="23"/>
  <c r="AF54" i="23"/>
  <c r="AA38" i="23"/>
  <c r="C37" i="23"/>
  <c r="F32" i="23"/>
  <c r="J46" i="23"/>
  <c r="I51" i="23"/>
  <c r="AN55" i="23"/>
  <c r="AN26" i="23"/>
  <c r="C24" i="23"/>
  <c r="Z41" i="23"/>
  <c r="E33" i="23"/>
  <c r="AJ28" i="23"/>
  <c r="AJ24" i="23"/>
  <c r="B49" i="23"/>
  <c r="W34" i="23"/>
  <c r="C30" i="23"/>
  <c r="I31" i="23"/>
  <c r="S42" i="23"/>
  <c r="AJ35" i="23"/>
  <c r="U41" i="23"/>
  <c r="AF40" i="23"/>
  <c r="J45" i="23"/>
  <c r="D50" i="23"/>
  <c r="AN48" i="23"/>
  <c r="AL45" i="23"/>
  <c r="J50" i="23"/>
  <c r="AH45" i="23"/>
  <c r="AL42" i="23"/>
  <c r="D47" i="23"/>
  <c r="AF44" i="23"/>
  <c r="AO49" i="23"/>
  <c r="AC54" i="23"/>
  <c r="AO23" i="23"/>
  <c r="K51" i="23"/>
  <c r="C49" i="23"/>
  <c r="E23" i="23"/>
  <c r="O53" i="23"/>
  <c r="Y46" i="23"/>
  <c r="AE55" i="23"/>
  <c r="AK24" i="23"/>
  <c r="AK22" i="23"/>
  <c r="Z35" i="23"/>
  <c r="P35" i="23"/>
  <c r="Z28" i="23"/>
  <c r="C26" i="23"/>
  <c r="Z22" i="23"/>
  <c r="L37" i="23"/>
  <c r="G31" i="23"/>
  <c r="Y27" i="23"/>
  <c r="AE42" i="23"/>
  <c r="W38" i="23"/>
  <c r="Z33" i="23"/>
  <c r="D54" i="23"/>
  <c r="F54" i="23"/>
  <c r="T39" i="23"/>
  <c r="Z31" i="23"/>
  <c r="J29" i="23"/>
  <c r="AE22" i="23"/>
  <c r="D33" i="23"/>
  <c r="K27" i="23"/>
  <c r="AO24" i="23"/>
  <c r="AB48" i="23"/>
  <c r="AK34" i="23"/>
  <c r="AG29" i="23"/>
  <c r="W26" i="23"/>
  <c r="Q39" i="23"/>
  <c r="U37" i="23"/>
  <c r="X32" i="23"/>
  <c r="J48" i="23"/>
  <c r="E52" i="23"/>
  <c r="D53" i="23"/>
  <c r="AC53" i="23"/>
  <c r="I46" i="23"/>
  <c r="C23" i="23"/>
  <c r="F26" i="23"/>
  <c r="W27" i="23"/>
  <c r="X28" i="23"/>
  <c r="AH24" i="23"/>
  <c r="G25" i="23"/>
  <c r="J35" i="23"/>
  <c r="AC26" i="23"/>
  <c r="AA37" i="23"/>
  <c r="AL48" i="23"/>
  <c r="V53" i="23"/>
  <c r="AA24" i="23"/>
  <c r="S34" i="23"/>
  <c r="T25" i="23"/>
  <c r="S35" i="23"/>
  <c r="AG31" i="23"/>
  <c r="T36" i="23"/>
  <c r="V41" i="23"/>
  <c r="AN50" i="23"/>
  <c r="AH46" i="23"/>
  <c r="AN47" i="23"/>
  <c r="AJ49" i="23"/>
  <c r="AD46" i="23"/>
  <c r="AB45" i="23"/>
  <c r="J30" i="39"/>
  <c r="C55" i="39"/>
  <c r="M32" i="39"/>
  <c r="G49" i="39"/>
  <c r="G37" i="39"/>
  <c r="N40" i="39"/>
  <c r="C29" i="39"/>
  <c r="D34" i="39"/>
  <c r="C18" i="39"/>
  <c r="C40" i="39"/>
  <c r="J31" i="39"/>
  <c r="M30" i="39"/>
  <c r="D56" i="39"/>
  <c r="K54" i="39"/>
  <c r="C58" i="39"/>
  <c r="N20" i="39"/>
  <c r="J58" i="39"/>
  <c r="F40" i="39"/>
  <c r="K48" i="39"/>
  <c r="F19" i="39"/>
  <c r="N18" i="39"/>
  <c r="M19" i="39"/>
  <c r="L30" i="39"/>
  <c r="M34" i="39"/>
  <c r="F52" i="39"/>
  <c r="G60" i="39"/>
  <c r="K33" i="39"/>
  <c r="C21" i="39"/>
  <c r="M42" i="39"/>
  <c r="F20" i="39"/>
  <c r="J33" i="39"/>
  <c r="D50" i="39"/>
  <c r="G50" i="39"/>
  <c r="L29" i="39"/>
  <c r="D42" i="39"/>
  <c r="M20" i="39"/>
  <c r="D37" i="39"/>
  <c r="F42" i="39"/>
  <c r="J29" i="39"/>
  <c r="M40" i="39"/>
  <c r="C42" i="39"/>
  <c r="N36" i="39"/>
  <c r="M41" i="39"/>
  <c r="M33" i="39"/>
  <c r="C54" i="39"/>
  <c r="D55" i="39"/>
  <c r="G39" i="39"/>
  <c r="J36" i="39"/>
  <c r="E48" i="39"/>
  <c r="N55" i="39"/>
  <c r="C34" i="39"/>
  <c r="L47" i="39"/>
  <c r="N52" i="39"/>
  <c r="K42" i="39"/>
  <c r="G40" i="39"/>
  <c r="F59" i="39"/>
  <c r="J55" i="39"/>
  <c r="L60" i="39"/>
  <c r="C41" i="39"/>
  <c r="K49" i="39"/>
  <c r="M50" i="39"/>
  <c r="F55" i="39"/>
  <c r="E60" i="39"/>
  <c r="C51" i="39"/>
  <c r="M58" i="39"/>
  <c r="C60" i="39"/>
  <c r="D18" i="39"/>
  <c r="L42" i="39"/>
  <c r="N33" i="39"/>
  <c r="M38" i="39"/>
  <c r="G59" i="39"/>
  <c r="G54" i="39"/>
  <c r="K55" i="39"/>
  <c r="G33" i="39"/>
  <c r="F38" i="39"/>
  <c r="G29" i="39"/>
  <c r="M21" i="39"/>
  <c r="E49" i="39"/>
  <c r="G55" i="23"/>
  <c r="W45" i="23"/>
  <c r="C25" i="23"/>
  <c r="Y51" i="23"/>
  <c r="AI44" i="23"/>
  <c r="Z34" i="23"/>
  <c r="Z24" i="23"/>
  <c r="Q27" i="23"/>
  <c r="AL23" i="23"/>
  <c r="B41" i="23"/>
  <c r="T32" i="23"/>
  <c r="T28" i="23"/>
  <c r="F40" i="23"/>
  <c r="M39" i="23"/>
  <c r="Y34" i="23"/>
  <c r="O34" i="23"/>
  <c r="R29" i="23"/>
  <c r="B39" i="23"/>
  <c r="AG45" i="23"/>
  <c r="AJ47" i="23"/>
  <c r="W49" i="23"/>
  <c r="C38" i="23"/>
  <c r="G22" i="23"/>
  <c r="G26" i="23"/>
  <c r="AJ22" i="23"/>
  <c r="AI37" i="23"/>
  <c r="V38" i="23"/>
  <c r="F27" i="23"/>
  <c r="F49" i="23"/>
  <c r="AC37" i="23"/>
  <c r="C33" i="23"/>
  <c r="M33" i="23"/>
  <c r="U51" i="23"/>
  <c r="AN37" i="23"/>
  <c r="AF43" i="23"/>
  <c r="AD44" i="23"/>
  <c r="K43" i="23"/>
  <c r="O46" i="23"/>
  <c r="AM46" i="23"/>
  <c r="AH25" i="23"/>
  <c r="S26" i="23"/>
  <c r="AK23" i="23"/>
  <c r="AM40" i="23"/>
  <c r="AF32" i="23"/>
  <c r="AB28" i="23"/>
  <c r="AD24" i="23"/>
  <c r="N47" i="23"/>
  <c r="M34" i="23"/>
  <c r="AI29" i="23"/>
  <c r="C31" i="23"/>
  <c r="AO41" i="23"/>
  <c r="AD35" i="23"/>
  <c r="O41" i="23"/>
  <c r="Z40" i="23"/>
  <c r="N44" i="23"/>
  <c r="AN25" i="23"/>
  <c r="AM27" i="23"/>
  <c r="P24" i="23"/>
  <c r="AI43" i="23"/>
  <c r="H34" i="23"/>
  <c r="I29" i="23"/>
  <c r="M42" i="23"/>
  <c r="X40" i="23"/>
  <c r="M35" i="23"/>
  <c r="AG34" i="23"/>
  <c r="AJ29" i="23"/>
  <c r="AA39" i="23"/>
  <c r="AC46" i="23"/>
  <c r="J49" i="23"/>
  <c r="K52" i="23"/>
  <c r="L39" i="23"/>
  <c r="AM51" i="23"/>
  <c r="F53" i="23"/>
  <c r="U49" i="23"/>
  <c r="B53" i="23"/>
  <c r="AN49" i="23"/>
  <c r="L54" i="23"/>
  <c r="AN51" i="23"/>
  <c r="Q50" i="23"/>
  <c r="AK48" i="23"/>
  <c r="Q47" i="23"/>
  <c r="R23" i="23"/>
  <c r="Y43" i="23"/>
  <c r="S54" i="23"/>
  <c r="C36" i="23"/>
  <c r="C50" i="23"/>
  <c r="AA50" i="23"/>
  <c r="AN32" i="23"/>
  <c r="L34" i="23"/>
  <c r="Q25" i="23"/>
  <c r="F22" i="23"/>
  <c r="F36" i="23"/>
  <c r="AH33" i="23"/>
  <c r="J26" i="23"/>
  <c r="J42" i="23"/>
  <c r="W36" i="23"/>
  <c r="AK31" i="23"/>
  <c r="W32" i="23"/>
  <c r="F48" i="23"/>
  <c r="J37" i="23"/>
  <c r="AI42" i="23"/>
  <c r="AD42" i="23"/>
  <c r="N53" i="23"/>
  <c r="P27" i="23"/>
  <c r="D28" i="23"/>
  <c r="O24" i="23"/>
  <c r="AD43" i="23"/>
  <c r="AG33" i="23"/>
  <c r="Q29" i="23"/>
  <c r="H25" i="23"/>
  <c r="D52" i="23"/>
  <c r="AO34" i="23"/>
  <c r="Q30" i="23"/>
  <c r="U31" i="23"/>
  <c r="Q43" i="23"/>
  <c r="H36" i="23"/>
  <c r="AG41" i="23"/>
  <c r="J41" i="23"/>
  <c r="B47" i="23"/>
  <c r="AG44" i="23"/>
  <c r="AA47" i="23"/>
  <c r="AG26" i="23"/>
  <c r="T24" i="23"/>
  <c r="AA30" i="23"/>
  <c r="D36" i="23"/>
  <c r="E29" i="23"/>
  <c r="P26" i="23"/>
  <c r="AL22" i="23"/>
  <c r="AL37" i="23"/>
  <c r="Y31" i="23"/>
  <c r="AK27" i="23"/>
  <c r="V44" i="23"/>
  <c r="AI38" i="23"/>
  <c r="AL33" i="23"/>
  <c r="W39" i="23"/>
  <c r="AG54" i="23"/>
  <c r="D40" i="23"/>
  <c r="N37" i="23"/>
  <c r="AI25" i="23"/>
  <c r="X22" i="23"/>
  <c r="G37" i="23"/>
  <c r="V36" i="23"/>
  <c r="AF26" i="23"/>
  <c r="AN45" i="23"/>
  <c r="K37" i="23"/>
  <c r="Y32" i="23"/>
  <c r="AO32" i="23"/>
  <c r="G50" i="23"/>
  <c r="AB37" i="23"/>
  <c r="N43" i="23"/>
  <c r="AH43" i="23"/>
  <c r="C42" i="23"/>
  <c r="AF52" i="23"/>
  <c r="X52" i="23"/>
  <c r="V49" i="23"/>
  <c r="AH53" i="23"/>
  <c r="R49" i="23"/>
  <c r="P46" i="23"/>
  <c r="AB50" i="23"/>
  <c r="P48" i="23"/>
  <c r="Y53" i="23"/>
  <c r="Q54" i="23"/>
  <c r="AK52" i="23"/>
  <c r="AJ27" i="23"/>
  <c r="C44" i="23"/>
  <c r="K47" i="23"/>
  <c r="I27" i="23"/>
  <c r="S46" i="23"/>
  <c r="C47" i="23"/>
  <c r="B37" i="23"/>
  <c r="N38" i="23"/>
  <c r="AO25" i="23"/>
  <c r="AD22" i="23"/>
  <c r="T37" i="23"/>
  <c r="H37" i="23"/>
  <c r="AM26" i="23"/>
  <c r="AF47" i="23"/>
  <c r="S37" i="23"/>
  <c r="AG32" i="23"/>
  <c r="G33" i="23"/>
  <c r="AH50" i="23"/>
  <c r="AH37" i="23"/>
  <c r="W43" i="23"/>
  <c r="L44" i="23"/>
  <c r="AA42" i="23"/>
  <c r="E30" i="23"/>
  <c r="L31" i="23"/>
  <c r="AM24" i="23"/>
  <c r="AH49" i="23"/>
  <c r="G35" i="23"/>
  <c r="F31" i="23"/>
  <c r="AF25" i="23"/>
  <c r="C40" i="23"/>
  <c r="AK35" i="23"/>
  <c r="K31" i="23"/>
  <c r="E32" i="23"/>
  <c r="E46" i="23"/>
  <c r="AF36" i="23"/>
  <c r="Q42" i="23"/>
  <c r="AN41" i="23"/>
  <c r="Z50" i="23"/>
  <c r="W53" i="23"/>
  <c r="G54" i="23"/>
  <c r="AN33" i="23"/>
  <c r="AM22" i="23"/>
  <c r="AC22" i="23"/>
  <c r="R37" i="23"/>
  <c r="I30" i="23"/>
  <c r="E27" i="23"/>
  <c r="V23" i="23"/>
  <c r="N39" i="23"/>
  <c r="U32" i="23"/>
  <c r="U28" i="23"/>
  <c r="X48" i="23"/>
  <c r="Y39" i="23"/>
  <c r="V34" i="23"/>
  <c r="G40" i="23"/>
  <c r="AL55" i="23"/>
  <c r="L41" i="23"/>
  <c r="AB22" i="23"/>
  <c r="U26" i="23"/>
  <c r="H23" i="23"/>
  <c r="U38" i="23"/>
  <c r="AH51" i="23"/>
  <c r="U27" i="23"/>
  <c r="L52" i="23"/>
  <c r="G38" i="23"/>
  <c r="U33" i="23"/>
  <c r="Y33" i="23"/>
  <c r="AJ53" i="23"/>
  <c r="L38" i="23"/>
  <c r="J44" i="23"/>
  <c r="Z45" i="23"/>
  <c r="C45" i="23"/>
  <c r="AB53" i="23"/>
  <c r="P54" i="23"/>
  <c r="R50" i="23"/>
  <c r="AD54" i="23"/>
  <c r="J51" i="23"/>
  <c r="L47" i="23"/>
  <c r="X51" i="23"/>
  <c r="H50" i="23"/>
  <c r="U54" i="23"/>
  <c r="AM50" i="23"/>
  <c r="Y22" i="23"/>
  <c r="AI53" i="23"/>
  <c r="M45" i="23"/>
  <c r="AG43" i="23"/>
  <c r="AB35" i="23"/>
  <c r="W44" i="23"/>
  <c r="G45" i="23"/>
  <c r="AH26" i="23"/>
  <c r="V27" i="23"/>
  <c r="I24" i="23"/>
  <c r="P42" i="23"/>
  <c r="R33" i="23"/>
  <c r="H29" i="23"/>
  <c r="B25" i="23"/>
  <c r="T50" i="23"/>
  <c r="AE34" i="23"/>
  <c r="J30" i="23"/>
  <c r="O31" i="23"/>
  <c r="AK42" i="23"/>
  <c r="B36" i="23"/>
  <c r="AA41" i="23"/>
  <c r="AL40" i="23"/>
  <c r="F46" i="23"/>
  <c r="M22" i="23"/>
  <c r="G24" i="23"/>
  <c r="G23" i="23"/>
  <c r="T38" i="23"/>
  <c r="E31" i="23"/>
  <c r="AA27" i="23"/>
  <c r="AN23" i="23"/>
  <c r="M41" i="23"/>
  <c r="I33" i="23"/>
  <c r="AM28" i="23"/>
  <c r="AD51" i="23"/>
  <c r="U40" i="23"/>
  <c r="AN34" i="23"/>
  <c r="Y40" i="23"/>
  <c r="X39" i="23"/>
  <c r="H42" i="23"/>
  <c r="AO51" i="23"/>
  <c r="U44" i="23"/>
  <c r="AB33" i="23"/>
  <c r="AJ30" i="23"/>
  <c r="Q23" i="23"/>
  <c r="P33" i="23"/>
  <c r="R27" i="23"/>
  <c r="AH35" i="23"/>
  <c r="R46" i="23"/>
  <c r="AM35" i="23"/>
  <c r="N30" i="23"/>
  <c r="Y47" i="23"/>
  <c r="AM54" i="23"/>
  <c r="R36" i="23"/>
  <c r="X26" i="23"/>
  <c r="M38" i="23"/>
  <c r="C28" i="23"/>
  <c r="AO38" i="23"/>
  <c r="AC39" i="23"/>
  <c r="P40" i="23"/>
  <c r="P45" i="23"/>
  <c r="F51" i="23"/>
  <c r="X46" i="23"/>
  <c r="B42" i="23"/>
  <c r="AL39" i="23"/>
  <c r="U45" i="23"/>
  <c r="F25" i="20"/>
  <c r="AI44" i="20"/>
  <c r="Y55" i="20"/>
  <c r="J28" i="20"/>
  <c r="Q50" i="20"/>
  <c r="T25" i="20"/>
  <c r="T26" i="20"/>
  <c r="AA26" i="20"/>
  <c r="Q33" i="20"/>
  <c r="C26" i="20"/>
  <c r="AM46" i="20"/>
  <c r="AA25" i="20"/>
  <c r="D22" i="20"/>
  <c r="AF33" i="20"/>
  <c r="I31" i="20"/>
  <c r="X37" i="20"/>
  <c r="H52" i="20"/>
  <c r="B47" i="20"/>
  <c r="AK41" i="20"/>
  <c r="B38" i="20"/>
  <c r="AH52" i="20"/>
  <c r="G45" i="20"/>
  <c r="S42" i="20"/>
  <c r="V27" i="20"/>
  <c r="E22" i="20"/>
  <c r="AC25" i="20"/>
  <c r="AG40" i="20"/>
  <c r="I30" i="20"/>
  <c r="G39" i="20"/>
  <c r="AO31" i="20"/>
  <c r="J25" i="20"/>
  <c r="B42" i="20"/>
  <c r="AN34" i="20"/>
  <c r="P41" i="20"/>
  <c r="AG37" i="20"/>
  <c r="T52" i="20"/>
  <c r="D47" i="20"/>
  <c r="AL41" i="20"/>
  <c r="D35" i="20"/>
  <c r="B50" i="20"/>
  <c r="M43" i="20"/>
  <c r="AE23" i="20"/>
  <c r="C24" i="20"/>
  <c r="M31" i="20"/>
  <c r="AG22" i="20"/>
  <c r="X35" i="20"/>
  <c r="AH27" i="20"/>
  <c r="AO34" i="20"/>
  <c r="W28" i="20"/>
  <c r="X23" i="20"/>
  <c r="AL35" i="20"/>
  <c r="AO32" i="20"/>
  <c r="P39" i="20"/>
  <c r="AF54" i="20"/>
  <c r="Z49" i="20"/>
  <c r="J44" i="20"/>
  <c r="AH39" i="20"/>
  <c r="Q55" i="20"/>
  <c r="AG50" i="20"/>
  <c r="Y45" i="20"/>
  <c r="W30" i="20"/>
  <c r="S23" i="20"/>
  <c r="AE27" i="20"/>
  <c r="AJ45" i="20"/>
  <c r="U31" i="20"/>
  <c r="N43" i="20"/>
  <c r="M33" i="20"/>
  <c r="F26" i="20"/>
  <c r="R47" i="20"/>
  <c r="C36" i="20"/>
  <c r="AC42" i="20"/>
  <c r="AJ38" i="20"/>
  <c r="C54" i="20"/>
  <c r="AA48" i="20"/>
  <c r="K43" i="20"/>
  <c r="T40" i="20"/>
  <c r="AC41" i="20"/>
  <c r="I43" i="20"/>
  <c r="Y48" i="20"/>
  <c r="AC51" i="20"/>
  <c r="S43" i="20"/>
  <c r="R46" i="20"/>
  <c r="C48" i="20"/>
  <c r="G42" i="20"/>
  <c r="L30" i="20"/>
  <c r="I50" i="20"/>
  <c r="H25" i="20"/>
  <c r="V29" i="20"/>
  <c r="X24" i="20"/>
  <c r="H27" i="20"/>
  <c r="F52" i="20"/>
  <c r="Q25" i="20"/>
  <c r="J40" i="20"/>
  <c r="AO29" i="20"/>
  <c r="S38" i="20"/>
  <c r="X31" i="20"/>
  <c r="D25" i="20"/>
  <c r="N41" i="20"/>
  <c r="AG34" i="20"/>
  <c r="H41" i="20"/>
  <c r="Y37" i="20"/>
  <c r="J52" i="20"/>
  <c r="AH46" i="20"/>
  <c r="AD41" i="20"/>
  <c r="H34" i="20"/>
  <c r="F51" i="20"/>
  <c r="E45" i="20"/>
  <c r="AN23" i="20"/>
  <c r="AA27" i="20"/>
  <c r="AF38" i="20"/>
  <c r="Y22" i="20"/>
  <c r="V34" i="20"/>
  <c r="G24" i="20"/>
  <c r="Z36" i="20"/>
  <c r="AG28" i="20"/>
  <c r="F27" i="20"/>
  <c r="D43" i="20"/>
  <c r="I46" i="20"/>
  <c r="S41" i="20"/>
  <c r="AA37" i="20"/>
  <c r="K52" i="20"/>
  <c r="AI46" i="20"/>
  <c r="AM50" i="20"/>
  <c r="P45" i="20"/>
  <c r="V38" i="20"/>
  <c r="AD28" i="20"/>
  <c r="U32" i="20"/>
  <c r="F24" i="20"/>
  <c r="C29" i="20"/>
  <c r="AD48" i="20"/>
  <c r="G32" i="20"/>
  <c r="H46" i="20"/>
  <c r="G34" i="20"/>
  <c r="Y26" i="20"/>
  <c r="L50" i="20"/>
  <c r="AG36" i="20"/>
  <c r="O43" i="20"/>
  <c r="Q39" i="20"/>
  <c r="AG54" i="20"/>
  <c r="Q49" i="20"/>
  <c r="AO43" i="20"/>
  <c r="AA43" i="20"/>
  <c r="AJ30" i="20"/>
  <c r="AI22" i="20"/>
  <c r="AN54" i="20"/>
  <c r="AF30" i="20"/>
  <c r="AD29" i="20"/>
  <c r="U23" i="20"/>
  <c r="AG35" i="20"/>
  <c r="Q26" i="20"/>
  <c r="R40" i="20"/>
  <c r="D30" i="20"/>
  <c r="F28" i="20"/>
  <c r="AB47" i="20"/>
  <c r="AF47" i="20"/>
  <c r="AD42" i="20"/>
  <c r="AD38" i="20"/>
  <c r="AI53" i="20"/>
  <c r="S48" i="20"/>
  <c r="AE43" i="20"/>
  <c r="AD55" i="20"/>
  <c r="B31" i="20"/>
  <c r="AI51" i="20"/>
  <c r="Z44" i="20"/>
  <c r="AH32" i="20"/>
  <c r="D32" i="20"/>
  <c r="H31" i="20"/>
  <c r="X53" i="20"/>
  <c r="AG44" i="20"/>
  <c r="S27" i="20"/>
  <c r="R39" i="20"/>
  <c r="AL49" i="20"/>
  <c r="E35" i="20"/>
  <c r="D23" i="20"/>
  <c r="K27" i="20"/>
  <c r="AM35" i="20"/>
  <c r="S22" i="20"/>
  <c r="M34" i="20"/>
  <c r="U55" i="20"/>
  <c r="N36" i="20"/>
  <c r="X28" i="20"/>
  <c r="AN26" i="20"/>
  <c r="Q42" i="20"/>
  <c r="AM45" i="20"/>
  <c r="I41" i="20"/>
  <c r="S37" i="20"/>
  <c r="AN51" i="20"/>
  <c r="X46" i="20"/>
  <c r="AE52" i="20"/>
  <c r="D44" i="20"/>
  <c r="AF23" i="20"/>
  <c r="X25" i="20"/>
  <c r="J24" i="20"/>
  <c r="AE32" i="20"/>
  <c r="Y25" i="20"/>
  <c r="F44" i="20"/>
  <c r="AK24" i="20"/>
  <c r="AC53" i="20"/>
  <c r="E33" i="20"/>
  <c r="AA30" i="20"/>
  <c r="C37" i="20"/>
  <c r="P51" i="20"/>
  <c r="L46" i="20"/>
  <c r="L41" i="20"/>
  <c r="U37" i="20"/>
  <c r="C52" i="20"/>
  <c r="Z40" i="20"/>
  <c r="AF48" i="20"/>
  <c r="E51" i="20"/>
  <c r="B26" i="20"/>
  <c r="U22" i="20"/>
  <c r="AD32" i="20"/>
  <c r="P30" i="20"/>
  <c r="AM23" i="20"/>
  <c r="T36" i="20"/>
  <c r="T27" i="20"/>
  <c r="AA42" i="20"/>
  <c r="AE30" i="20"/>
  <c r="AB28" i="20"/>
  <c r="AO49" i="20"/>
  <c r="V48" i="20"/>
  <c r="Q43" i="20"/>
  <c r="K39" i="20"/>
  <c r="Y54" i="20"/>
  <c r="I49" i="20"/>
  <c r="B28" i="20"/>
  <c r="S52" i="20"/>
  <c r="T22" i="20"/>
  <c r="W27" i="20"/>
  <c r="O30" i="20"/>
  <c r="C34" i="20"/>
  <c r="U26" i="20"/>
  <c r="AF49" i="20"/>
  <c r="K26" i="20"/>
  <c r="V22" i="20"/>
  <c r="Q34" i="20"/>
  <c r="AD31" i="20"/>
  <c r="F38" i="20"/>
  <c r="AN52" i="20"/>
  <c r="AH47" i="20"/>
  <c r="W42" i="20"/>
  <c r="X38" i="20"/>
  <c r="Y53" i="20"/>
  <c r="N50" i="20"/>
  <c r="AL31" i="20"/>
  <c r="D52" i="20"/>
  <c r="N34" i="20"/>
  <c r="AI42" i="20"/>
  <c r="AA54" i="20"/>
  <c r="AM44" i="20"/>
  <c r="AA47" i="20"/>
  <c r="U49" i="20"/>
  <c r="R43" i="20"/>
  <c r="AO44" i="20"/>
  <c r="O34" i="20"/>
  <c r="N26" i="20"/>
  <c r="AA24" i="20"/>
  <c r="Y32" i="20"/>
  <c r="K23" i="20"/>
  <c r="AO35" i="20"/>
  <c r="K28" i="20"/>
  <c r="R35" i="20"/>
  <c r="H29" i="20"/>
  <c r="AJ23" i="20"/>
  <c r="O36" i="20"/>
  <c r="O33" i="20"/>
  <c r="AE39" i="20"/>
  <c r="L55" i="20"/>
  <c r="G50" i="20"/>
  <c r="AE44" i="20"/>
  <c r="I40" i="20"/>
  <c r="AL55" i="20"/>
  <c r="AO48" i="20"/>
  <c r="AF50" i="20"/>
  <c r="S34" i="20"/>
  <c r="B25" i="20"/>
  <c r="AK30" i="20"/>
  <c r="O51" i="20"/>
  <c r="AF32" i="20"/>
  <c r="AN48" i="20"/>
  <c r="AH34" i="20"/>
  <c r="G27" i="20"/>
  <c r="AJ52" i="20"/>
  <c r="R38" i="20"/>
  <c r="G44" i="20"/>
  <c r="AM39" i="20"/>
  <c r="X55" i="20"/>
  <c r="H50" i="20"/>
  <c r="AF44" i="20"/>
  <c r="AH48" i="20"/>
  <c r="T34" i="20"/>
  <c r="N31" i="20"/>
  <c r="AF25" i="20"/>
  <c r="AN27" i="20"/>
  <c r="N22" i="20"/>
  <c r="AO25" i="20"/>
  <c r="V41" i="20"/>
  <c r="Q30" i="20"/>
  <c r="AC39" i="20"/>
  <c r="I32" i="20"/>
  <c r="P25" i="20"/>
  <c r="AH42" i="20"/>
  <c r="G35" i="20"/>
  <c r="S45" i="20"/>
  <c r="R44" i="20"/>
  <c r="P47" i="20"/>
  <c r="E46" i="20"/>
  <c r="V32" i="20"/>
  <c r="AO53" i="20"/>
  <c r="Z23" i="20"/>
  <c r="F22" i="20"/>
  <c r="M22" i="20"/>
  <c r="R53" i="20"/>
  <c r="F23" i="20"/>
  <c r="S32" i="20"/>
  <c r="AN53" i="20"/>
  <c r="T43" i="20"/>
  <c r="Z54" i="20"/>
  <c r="F39" i="20"/>
  <c r="AL37" i="20"/>
  <c r="I53" i="20"/>
  <c r="P38" i="20"/>
  <c r="AE42" i="20"/>
  <c r="M51" i="20"/>
  <c r="B34" i="20"/>
  <c r="AO55" i="20"/>
  <c r="AG53" i="20"/>
  <c r="Y33" i="20"/>
  <c r="V24" i="20"/>
  <c r="AH43" i="20"/>
  <c r="AI25" i="20"/>
  <c r="W35" i="20"/>
  <c r="I24" i="20"/>
  <c r="W37" i="20"/>
  <c r="F29" i="20"/>
  <c r="M36" i="20"/>
  <c r="U30" i="20"/>
  <c r="T24" i="20"/>
  <c r="Z38" i="20"/>
  <c r="D34" i="20"/>
  <c r="S40" i="20"/>
  <c r="AK36" i="20"/>
  <c r="H51" i="20"/>
  <c r="AF45" i="20"/>
  <c r="AK40" i="20"/>
  <c r="X30" i="20"/>
  <c r="Y43" i="20"/>
  <c r="M52" i="20"/>
  <c r="AA45" i="20"/>
  <c r="J26" i="20"/>
  <c r="T33" i="20"/>
  <c r="I55" i="20"/>
  <c r="AA33" i="20"/>
  <c r="AA52" i="20"/>
  <c r="AA35" i="20"/>
  <c r="AL27" i="20"/>
  <c r="V26" i="20"/>
  <c r="X40" i="20"/>
  <c r="I45" i="20"/>
  <c r="AB40" i="20"/>
  <c r="AL36" i="20"/>
  <c r="J51" i="20"/>
  <c r="AH45" i="20"/>
  <c r="N55" i="20"/>
  <c r="AJ39" i="20"/>
  <c r="AL34" i="20"/>
  <c r="D27" i="20"/>
  <c r="AK29" i="20"/>
  <c r="J23" i="20"/>
  <c r="O27" i="20"/>
  <c r="AJ44" i="20"/>
  <c r="L31" i="20"/>
  <c r="Z42" i="20"/>
  <c r="D33" i="20"/>
  <c r="AN25" i="20"/>
  <c r="Q46" i="20"/>
  <c r="AJ35" i="20"/>
  <c r="T42" i="20"/>
  <c r="AC38" i="20"/>
  <c r="AE53" i="20"/>
  <c r="O48" i="20"/>
  <c r="AO42" i="20"/>
  <c r="X39" i="20"/>
  <c r="Y42" i="20"/>
  <c r="O45" i="20"/>
  <c r="B27" i="20"/>
  <c r="V28" i="20"/>
  <c r="U48" i="20"/>
  <c r="AK22" i="20"/>
  <c r="AM34" i="20"/>
  <c r="AE24" i="20"/>
  <c r="AK37" i="20"/>
  <c r="K29" i="20"/>
  <c r="R27" i="20"/>
  <c r="X44" i="20"/>
  <c r="AD46" i="20"/>
  <c r="AJ41" i="20"/>
  <c r="AO37" i="20"/>
  <c r="AG52" i="20"/>
  <c r="Q47" i="20"/>
  <c r="G49" i="20"/>
  <c r="K49" i="20"/>
  <c r="W41" i="20"/>
  <c r="S55" i="20"/>
  <c r="AM48" i="20"/>
  <c r="J29" i="20"/>
  <c r="AN46" i="20"/>
  <c r="AI54" i="20"/>
  <c r="AB35" i="20"/>
  <c r="AJ27" i="20"/>
  <c r="AO23" i="20"/>
  <c r="J32" i="20"/>
  <c r="AD44" i="20"/>
  <c r="Q32" i="20"/>
  <c r="AE40" i="20"/>
  <c r="AL25" i="20"/>
  <c r="AI32" i="20"/>
  <c r="I54" i="20"/>
  <c r="S33" i="20"/>
  <c r="AG51" i="20"/>
  <c r="S35" i="20"/>
  <c r="AC27" i="20"/>
  <c r="AF55" i="20"/>
  <c r="C40" i="20"/>
  <c r="AK44" i="20"/>
  <c r="U40" i="20"/>
  <c r="AE36" i="20"/>
  <c r="AN50" i="20"/>
  <c r="X45" i="20"/>
  <c r="B54" i="20"/>
  <c r="D38" i="20"/>
  <c r="R22" i="20"/>
  <c r="D24" i="20"/>
  <c r="S47" i="20"/>
  <c r="AJ31" i="20"/>
  <c r="AO24" i="20"/>
  <c r="AM40" i="20"/>
  <c r="AM33" i="20"/>
  <c r="D50" i="20"/>
  <c r="K32" i="20"/>
  <c r="AL29" i="20"/>
  <c r="T55" i="20"/>
  <c r="P50" i="20"/>
  <c r="J45" i="20"/>
  <c r="V40" i="20"/>
  <c r="AF36" i="20"/>
  <c r="B51" i="20"/>
  <c r="F36" i="20"/>
  <c r="O44" i="20"/>
  <c r="AC54" i="20"/>
  <c r="H22" i="20"/>
  <c r="H36" i="20"/>
  <c r="G30" i="20"/>
  <c r="U29" i="20"/>
  <c r="O23" i="20"/>
  <c r="Y35" i="20"/>
  <c r="AM25" i="20"/>
  <c r="AI39" i="20"/>
  <c r="AJ29" i="20"/>
  <c r="AM27" i="20"/>
  <c r="AL46" i="20"/>
  <c r="T47" i="20"/>
  <c r="V42" i="20"/>
  <c r="W38" i="20"/>
  <c r="W53" i="20"/>
  <c r="G48" i="20"/>
  <c r="W45" i="20"/>
  <c r="S54" i="20"/>
  <c r="AJ24" i="20"/>
  <c r="H26" i="20"/>
  <c r="AD25" i="20"/>
  <c r="I33" i="20"/>
  <c r="AK25" i="20"/>
  <c r="AL45" i="20"/>
  <c r="O25" i="20"/>
  <c r="AC55" i="20"/>
  <c r="W33" i="20"/>
  <c r="AO30" i="20"/>
  <c r="Q37" i="20"/>
  <c r="AL51" i="20"/>
  <c r="AF46" i="20"/>
  <c r="AB41" i="20"/>
  <c r="AI37" i="20"/>
  <c r="X52" i="20"/>
  <c r="AI43" i="20"/>
  <c r="S44" i="20"/>
  <c r="AJ46" i="20"/>
  <c r="AD30" i="20"/>
  <c r="AN38" i="20"/>
  <c r="T49" i="20"/>
  <c r="AI45" i="20"/>
  <c r="E44" i="20"/>
  <c r="P29" i="20"/>
  <c r="AD26" i="20"/>
  <c r="Z37" i="20"/>
  <c r="T51" i="20"/>
  <c r="AC45" i="20"/>
  <c r="I22" i="20"/>
  <c r="AI23" i="20"/>
  <c r="I42" i="20"/>
  <c r="AB31" i="20"/>
  <c r="AI24" i="20"/>
  <c r="K40" i="20"/>
  <c r="AG31" i="20"/>
  <c r="B49" i="20"/>
  <c r="B32" i="20"/>
  <c r="AE29" i="20"/>
  <c r="AB54" i="20"/>
  <c r="E50" i="20"/>
  <c r="AN44" i="20"/>
  <c r="O40" i="20"/>
  <c r="Y36" i="20"/>
  <c r="AD50" i="20"/>
  <c r="J35" i="20"/>
  <c r="K45" i="20"/>
  <c r="AM24" i="20"/>
  <c r="K33" i="20"/>
  <c r="T23" i="20"/>
  <c r="I36" i="20"/>
  <c r="S28" i="20"/>
  <c r="Z35" i="20"/>
  <c r="R29" i="20"/>
  <c r="B24" i="20"/>
  <c r="AA36" i="20"/>
  <c r="V33" i="20"/>
  <c r="AL39" i="20"/>
  <c r="W55" i="20"/>
  <c r="R50" i="20"/>
  <c r="B45" i="20"/>
  <c r="P40" i="20"/>
  <c r="AM55" i="20"/>
  <c r="I47" i="20"/>
  <c r="P53" i="20"/>
  <c r="J48" i="20"/>
  <c r="K22" i="20"/>
  <c r="I27" i="20"/>
  <c r="AA28" i="20"/>
  <c r="AH33" i="20"/>
  <c r="O26" i="20"/>
  <c r="AE48" i="20"/>
  <c r="E26" i="20"/>
  <c r="P22" i="20"/>
  <c r="I34" i="20"/>
  <c r="W31" i="20"/>
  <c r="AM37" i="20"/>
  <c r="AB52" i="20"/>
  <c r="X47" i="20"/>
  <c r="O42" i="20"/>
  <c r="Q38" i="20"/>
  <c r="N53" i="20"/>
  <c r="C49" i="20"/>
  <c r="F30" i="20"/>
  <c r="AG26" i="20"/>
  <c r="AA46" i="20"/>
  <c r="E25" i="20"/>
  <c r="V39" i="20"/>
  <c r="AF29" i="20"/>
  <c r="AD37" i="20"/>
  <c r="O31" i="20"/>
  <c r="AL24" i="20"/>
  <c r="Y40" i="20"/>
  <c r="Y34" i="20"/>
  <c r="AO40" i="20"/>
  <c r="R37" i="20"/>
  <c r="AM51" i="20"/>
  <c r="W46" i="20"/>
  <c r="U41" i="20"/>
  <c r="L33" i="20"/>
  <c r="I52" i="20"/>
  <c r="AK46" i="20"/>
  <c r="I44" i="20"/>
  <c r="Z51" i="20"/>
  <c r="AA50" i="20"/>
  <c r="D55" i="20"/>
  <c r="D41" i="20"/>
  <c r="J43" i="20"/>
  <c r="F49" i="20"/>
  <c r="G47" i="20"/>
  <c r="C33" i="20"/>
  <c r="AD36" i="20"/>
  <c r="AI27" i="20"/>
  <c r="J31" i="20"/>
  <c r="AB23" i="20"/>
  <c r="I28" i="20"/>
  <c r="AC46" i="20"/>
  <c r="AC31" i="20"/>
  <c r="N44" i="20"/>
  <c r="U33" i="20"/>
  <c r="L26" i="20"/>
  <c r="L48" i="20"/>
  <c r="J36" i="20"/>
  <c r="AL42" i="20"/>
  <c r="C39" i="20"/>
  <c r="M54" i="20"/>
  <c r="AK48" i="20"/>
  <c r="U43" i="20"/>
  <c r="R41" i="20"/>
  <c r="D29" i="20"/>
  <c r="Q41" i="20"/>
  <c r="L22" i="20"/>
  <c r="C32" i="20"/>
  <c r="H30" i="20"/>
  <c r="AG23" i="20"/>
  <c r="K36" i="20"/>
  <c r="E27" i="20"/>
  <c r="AN41" i="20"/>
  <c r="V30" i="20"/>
  <c r="U28" i="20"/>
  <c r="J49" i="20"/>
  <c r="M48" i="20"/>
  <c r="G43" i="20"/>
  <c r="D39" i="20"/>
  <c r="N54" i="20"/>
  <c r="AL48" i="20"/>
  <c r="V54" i="20"/>
  <c r="O53" i="20"/>
  <c r="M47" i="20"/>
  <c r="AB33" i="20"/>
  <c r="N51" i="20"/>
  <c r="W26" i="20"/>
  <c r="F34" i="20"/>
  <c r="G22" i="20"/>
  <c r="AI33" i="20"/>
  <c r="AB53" i="20"/>
  <c r="AK35" i="20"/>
  <c r="G28" i="20"/>
  <c r="AB26" i="20"/>
  <c r="F41" i="20"/>
  <c r="X49" i="20"/>
  <c r="AF52" i="20"/>
  <c r="U51" i="20"/>
  <c r="K50" i="20"/>
  <c r="AJ47" i="20"/>
  <c r="V49" i="20"/>
  <c r="O29" i="20"/>
  <c r="AE34" i="20"/>
  <c r="AC24" i="20"/>
  <c r="AC30" i="20"/>
  <c r="AH31" i="20"/>
  <c r="AK53" i="20"/>
  <c r="AC44" i="20"/>
  <c r="AJ55" i="20"/>
  <c r="R33" i="20"/>
  <c r="J38" i="20"/>
  <c r="AF31" i="20"/>
  <c r="G52" i="20"/>
  <c r="X50" i="20"/>
  <c r="V44" i="20"/>
  <c r="L52" i="20"/>
  <c r="C53" i="20"/>
  <c r="AH53" i="20"/>
  <c r="J50" i="20"/>
  <c r="L39" i="20"/>
  <c r="W48" i="20"/>
  <c r="AK54" i="20"/>
  <c r="O50" i="20"/>
  <c r="R48" i="20"/>
  <c r="H40" i="20"/>
  <c r="P43" i="20"/>
  <c r="L53" i="20"/>
  <c r="R51" i="20"/>
  <c r="V45" i="20"/>
  <c r="AF41" i="20"/>
  <c r="AA53" i="20"/>
  <c r="O46" i="20"/>
  <c r="AE51" i="20"/>
  <c r="L37" i="20"/>
  <c r="B41" i="20"/>
  <c r="AB45" i="20"/>
  <c r="AE41" i="20"/>
  <c r="AH26" i="20"/>
  <c r="P28" i="20"/>
  <c r="E36" i="20"/>
  <c r="T54" i="20"/>
  <c r="E34" i="20"/>
  <c r="X36" i="20"/>
  <c r="F42" i="20"/>
  <c r="P52" i="20"/>
  <c r="AF34" i="20"/>
  <c r="AE55" i="20"/>
  <c r="C43" i="20"/>
  <c r="N47" i="20"/>
  <c r="AE50" i="20"/>
  <c r="C47" i="20"/>
  <c r="M55" i="20"/>
  <c r="AL52" i="20"/>
  <c r="AH51" i="20"/>
  <c r="AG46" i="20"/>
  <c r="AJ36" i="20"/>
  <c r="P42" i="20"/>
  <c r="Y47" i="20"/>
  <c r="AO52" i="20"/>
  <c r="G38" i="20"/>
  <c r="AH41" i="20"/>
  <c r="N35" i="20"/>
  <c r="X43" i="20"/>
  <c r="V25" i="20"/>
  <c r="R32" i="20"/>
  <c r="Q40" i="20"/>
  <c r="Z30" i="20"/>
  <c r="J42" i="20"/>
  <c r="M26" i="20"/>
  <c r="W22" i="20"/>
  <c r="Q28" i="20"/>
  <c r="N37" i="20"/>
  <c r="V55" i="20"/>
  <c r="P54" i="20"/>
  <c r="E39" i="20"/>
  <c r="H43" i="20"/>
  <c r="X48" i="20"/>
  <c r="AD53" i="20"/>
  <c r="AA38" i="20"/>
  <c r="J41" i="20"/>
  <c r="I51" i="20"/>
  <c r="AO51" i="20"/>
  <c r="N40" i="20"/>
  <c r="AG29" i="20"/>
  <c r="AG33" i="20"/>
  <c r="AD24" i="20"/>
  <c r="J30" i="20"/>
  <c r="V50" i="20"/>
  <c r="X32" i="20"/>
  <c r="AO47" i="20"/>
  <c r="X34" i="20"/>
  <c r="AM26" i="20"/>
  <c r="E52" i="20"/>
  <c r="AJ37" i="20"/>
  <c r="AJ43" i="20"/>
  <c r="AF39" i="20"/>
  <c r="O55" i="20"/>
  <c r="AM49" i="20"/>
  <c r="W44" i="20"/>
  <c r="W47" i="20"/>
  <c r="X33" i="20"/>
  <c r="AA31" i="20"/>
  <c r="H23" i="20"/>
  <c r="AB34" i="20"/>
  <c r="C31" i="20"/>
  <c r="Q24" i="20"/>
  <c r="L38" i="20"/>
  <c r="Z29" i="20"/>
  <c r="P46" i="20"/>
  <c r="Q31" i="20"/>
  <c r="I29" i="20"/>
  <c r="O52" i="20"/>
  <c r="O49" i="20"/>
  <c r="H44" i="20"/>
  <c r="AG39" i="20"/>
  <c r="P55" i="20"/>
  <c r="AN49" i="20"/>
  <c r="Z31" i="20"/>
  <c r="AI48" i="20"/>
  <c r="U52" i="20"/>
  <c r="D40" i="20"/>
  <c r="R25" i="20"/>
  <c r="D28" i="20"/>
  <c r="AJ42" i="20"/>
  <c r="AE22" i="20"/>
  <c r="AD34" i="20"/>
  <c r="M24" i="20"/>
  <c r="I37" i="20"/>
  <c r="AO28" i="20"/>
  <c r="L27" i="20"/>
  <c r="AG43" i="20"/>
  <c r="U46" i="20"/>
  <c r="AA41" i="20"/>
  <c r="AH37" i="20"/>
  <c r="V52" i="20"/>
  <c r="F47" i="20"/>
  <c r="C50" i="20"/>
  <c r="AB46" i="20"/>
  <c r="E23" i="20"/>
  <c r="AB24" i="20"/>
  <c r="Q22" i="20"/>
  <c r="N32" i="20"/>
  <c r="M25" i="20"/>
  <c r="R42" i="20"/>
  <c r="S24" i="20"/>
  <c r="AK51" i="20"/>
  <c r="AC32" i="20"/>
  <c r="M30" i="20"/>
  <c r="AB36" i="20"/>
  <c r="AJ50" i="20"/>
  <c r="AE45" i="20"/>
  <c r="AJ40" i="20"/>
  <c r="F37" i="20"/>
  <c r="V51" i="20"/>
  <c r="AH38" i="20"/>
  <c r="E53" i="20"/>
  <c r="AM41" i="20"/>
  <c r="S53" i="20"/>
  <c r="P35" i="20"/>
  <c r="M44" i="20"/>
  <c r="AH44" i="20"/>
  <c r="AE46" i="20"/>
  <c r="X27" i="20"/>
  <c r="AA22" i="20"/>
  <c r="R30" i="20"/>
  <c r="Y46" i="20"/>
  <c r="M49" i="20"/>
  <c r="E29" i="20"/>
  <c r="AM22" i="20"/>
  <c r="AO33" i="20"/>
  <c r="AG30" i="20"/>
  <c r="K24" i="20"/>
  <c r="AC37" i="20"/>
  <c r="AN28" i="20"/>
  <c r="R45" i="20"/>
  <c r="G31" i="20"/>
  <c r="B29" i="20"/>
  <c r="X51" i="20"/>
  <c r="D49" i="20"/>
  <c r="AM43" i="20"/>
  <c r="Z39" i="20"/>
  <c r="F55" i="20"/>
  <c r="AD49" i="20"/>
  <c r="AH29" i="20"/>
  <c r="AE49" i="20"/>
  <c r="AH23" i="20"/>
  <c r="AB30" i="20"/>
  <c r="X22" i="20"/>
  <c r="O35" i="20"/>
  <c r="Z27" i="20"/>
  <c r="J55" i="20"/>
  <c r="E28" i="20"/>
  <c r="R23" i="20"/>
  <c r="AD35" i="20"/>
  <c r="AG32" i="20"/>
  <c r="I39" i="20"/>
  <c r="U54" i="20"/>
  <c r="P49" i="20"/>
  <c r="AN43" i="20"/>
  <c r="AA39" i="20"/>
  <c r="H55" i="20"/>
  <c r="Y52" i="20"/>
  <c r="B43" i="20"/>
  <c r="W52" i="20"/>
  <c r="L24" i="20"/>
  <c r="AJ25" i="20"/>
  <c r="AH24" i="20"/>
  <c r="AM32" i="20"/>
  <c r="AE25" i="20"/>
  <c r="D45" i="20"/>
  <c r="I25" i="20"/>
  <c r="AE54" i="20"/>
  <c r="N33" i="20"/>
  <c r="AH30" i="20"/>
  <c r="J37" i="20"/>
  <c r="AB51" i="20"/>
  <c r="V46" i="20"/>
  <c r="T41" i="20"/>
  <c r="AB37" i="20"/>
  <c r="N52" i="20"/>
  <c r="AB42" i="20"/>
  <c r="Z46" i="20"/>
  <c r="W25" i="20"/>
  <c r="W34" i="20"/>
  <c r="AL23" i="20"/>
  <c r="AN36" i="20"/>
  <c r="AK28" i="20"/>
  <c r="D36" i="20"/>
  <c r="C30" i="20"/>
  <c r="N24" i="20"/>
  <c r="C38" i="20"/>
  <c r="AK33" i="20"/>
  <c r="L40" i="20"/>
  <c r="AC36" i="20"/>
  <c r="AK50" i="20"/>
  <c r="U45" i="20"/>
  <c r="AD40" i="20"/>
  <c r="AB29" i="20"/>
  <c r="Q45" i="20"/>
  <c r="E54" i="20"/>
  <c r="AG47" i="20"/>
  <c r="T46" i="20"/>
  <c r="K54" i="20"/>
  <c r="AO45" i="20"/>
  <c r="AA51" i="20"/>
  <c r="E47" i="20"/>
  <c r="S49" i="20"/>
  <c r="AH35" i="20"/>
  <c r="Z53" i="20"/>
  <c r="G29" i="20"/>
  <c r="AO41" i="20"/>
  <c r="Y23" i="20"/>
  <c r="B30" i="20"/>
  <c r="O22" i="20"/>
  <c r="F35" i="20"/>
  <c r="Q27" i="20"/>
  <c r="R54" i="20"/>
  <c r="AK27" i="20"/>
  <c r="L23" i="20"/>
  <c r="T35" i="20"/>
  <c r="Z32" i="20"/>
  <c r="B39" i="20"/>
  <c r="L54" i="20"/>
  <c r="E49" i="20"/>
  <c r="AC43" i="20"/>
  <c r="T39" i="20"/>
  <c r="AL54" i="20"/>
  <c r="U53" i="20"/>
  <c r="AL40" i="20"/>
  <c r="AI31" i="20"/>
  <c r="AK23" i="20"/>
  <c r="Y28" i="20"/>
  <c r="AD47" i="20"/>
  <c r="AM31" i="20"/>
  <c r="F45" i="20"/>
  <c r="AE33" i="20"/>
  <c r="R26" i="20"/>
  <c r="L49" i="20"/>
  <c r="Q36" i="20"/>
  <c r="F43" i="20"/>
  <c r="J39" i="20"/>
  <c r="X54" i="20"/>
  <c r="H49" i="20"/>
  <c r="AF43" i="20"/>
  <c r="U42" i="20"/>
  <c r="AN29" i="20"/>
  <c r="AD27" i="20"/>
  <c r="N23" i="20"/>
  <c r="S26" i="20"/>
  <c r="O41" i="20"/>
  <c r="AG24" i="20"/>
  <c r="AG38" i="20"/>
  <c r="W29" i="20"/>
  <c r="G37" i="20"/>
  <c r="F31" i="20"/>
  <c r="AF24" i="20"/>
  <c r="AK39" i="20"/>
  <c r="R34" i="20"/>
  <c r="AH40" i="20"/>
  <c r="K37" i="20"/>
  <c r="AD51" i="20"/>
  <c r="N46" i="20"/>
  <c r="M41" i="20"/>
  <c r="P32" i="20"/>
  <c r="O54" i="20"/>
  <c r="AC48" i="20"/>
  <c r="AH36" i="20"/>
  <c r="Z25" i="20"/>
  <c r="H32" i="20"/>
  <c r="Q53" i="20"/>
  <c r="J33" i="20"/>
  <c r="AI50" i="20"/>
  <c r="K35" i="20"/>
  <c r="U27" i="20"/>
  <c r="AM54" i="20"/>
  <c r="U39" i="20"/>
  <c r="AB44" i="20"/>
  <c r="M40" i="20"/>
  <c r="W36" i="20"/>
  <c r="AC50" i="20"/>
  <c r="M45" i="20"/>
  <c r="AC52" i="20"/>
  <c r="H37" i="20"/>
  <c r="AI49" i="20"/>
  <c r="J46" i="20"/>
  <c r="U44" i="20"/>
  <c r="AC47" i="20"/>
  <c r="AO50" i="20"/>
  <c r="AM53" i="20"/>
  <c r="AK45" i="20"/>
  <c r="K41" i="20"/>
  <c r="AE31" i="20"/>
  <c r="Z48" i="20"/>
  <c r="E55" i="20"/>
  <c r="M50" i="20"/>
  <c r="AC29" i="20"/>
  <c r="AM28" i="20"/>
  <c r="G54" i="20"/>
  <c r="C23" i="20"/>
  <c r="H35" i="20"/>
  <c r="C25" i="20"/>
  <c r="Y38" i="20"/>
  <c r="S29" i="20"/>
  <c r="Y27" i="20"/>
  <c r="N45" i="20"/>
  <c r="AO46" i="20"/>
  <c r="D42" i="20"/>
  <c r="H38" i="20"/>
  <c r="B53" i="20"/>
  <c r="Z47" i="20"/>
  <c r="O47" i="20"/>
  <c r="W50" i="20"/>
  <c r="B22" i="20"/>
  <c r="AI26" i="20"/>
  <c r="AG27" i="20"/>
  <c r="Z33" i="20"/>
  <c r="I26" i="20"/>
  <c r="AL47" i="20"/>
  <c r="AG25" i="20"/>
  <c r="J22" i="20"/>
  <c r="AN33" i="20"/>
  <c r="P31" i="20"/>
  <c r="AE37" i="20"/>
  <c r="R52" i="20"/>
  <c r="L47" i="20"/>
  <c r="E42" i="20"/>
  <c r="I38" i="20"/>
  <c r="D53" i="20"/>
  <c r="AE47" i="20"/>
  <c r="N28" i="20"/>
  <c r="U47" i="20"/>
  <c r="AJ34" i="20"/>
  <c r="Q23" i="20"/>
  <c r="AE35" i="20"/>
  <c r="K31" i="20"/>
  <c r="W24" i="20"/>
  <c r="AO38" i="20"/>
  <c r="K30" i="20"/>
  <c r="J47" i="20"/>
  <c r="Y31" i="20"/>
  <c r="Q29" i="20"/>
  <c r="F53" i="20"/>
  <c r="AN37" i="20"/>
  <c r="E37" i="20"/>
  <c r="AA55" i="20"/>
  <c r="AN35" i="20"/>
  <c r="AF40" i="20"/>
  <c r="P23" i="20"/>
  <c r="AK26" i="20"/>
  <c r="S31" i="20"/>
  <c r="J27" i="20"/>
  <c r="AB27" i="20"/>
  <c r="L35" i="20"/>
  <c r="AI38" i="20"/>
  <c r="AJ48" i="20"/>
  <c r="M39" i="20"/>
  <c r="Q54" i="20"/>
  <c r="AO54" i="20"/>
  <c r="AN47" i="20"/>
  <c r="AJ33" i="20"/>
  <c r="AD52" i="20"/>
  <c r="AJ54" i="20"/>
  <c r="X87" i="7"/>
  <c r="Y91" i="7"/>
  <c r="F89" i="7"/>
  <c r="G89" i="7"/>
  <c r="X88" i="7"/>
  <c r="G90" i="7"/>
  <c r="M87" i="7"/>
  <c r="L84" i="7"/>
  <c r="U92" i="7"/>
  <c r="Q69" i="7"/>
  <c r="V71" i="7"/>
  <c r="I78" i="7"/>
  <c r="T80" i="7"/>
  <c r="V62" i="7"/>
  <c r="Y77" i="7"/>
  <c r="B92" i="7"/>
  <c r="Q42" i="7"/>
  <c r="Z46" i="7"/>
  <c r="AI46" i="7"/>
  <c r="W65" i="7"/>
  <c r="X92" i="7"/>
  <c r="F72" i="7"/>
  <c r="K81" i="7"/>
  <c r="P83" i="7"/>
  <c r="H86" i="7"/>
  <c r="O90" i="7"/>
  <c r="N68" i="7"/>
  <c r="N47" i="7"/>
  <c r="U59" i="7"/>
  <c r="N57" i="7"/>
  <c r="J65" i="7"/>
  <c r="L40" i="7"/>
  <c r="J38" i="7"/>
  <c r="AJ42" i="7"/>
  <c r="C30" i="7"/>
  <c r="AH29" i="7"/>
  <c r="R30" i="7"/>
  <c r="L18" i="7"/>
  <c r="AC29" i="7"/>
  <c r="X84" i="7"/>
  <c r="X64" i="7"/>
  <c r="E70" i="7"/>
  <c r="J72" i="7"/>
  <c r="U78" i="7"/>
  <c r="H81" i="7"/>
  <c r="J63" i="7"/>
  <c r="Y80" i="7"/>
  <c r="AI45" i="7"/>
  <c r="AC42" i="7"/>
  <c r="I47" i="7"/>
  <c r="AB47" i="7"/>
  <c r="L92" i="7"/>
  <c r="L89" i="7"/>
  <c r="L79" i="7"/>
  <c r="Q84" i="7"/>
  <c r="K87" i="7"/>
  <c r="D92" i="7"/>
  <c r="I69" i="7"/>
  <c r="T71" i="7"/>
  <c r="V57" i="7"/>
  <c r="C63" i="7"/>
  <c r="L62" i="7"/>
  <c r="B39" i="7"/>
  <c r="T42" i="7"/>
  <c r="B41" i="7"/>
  <c r="J47" i="7"/>
  <c r="W87" i="7"/>
  <c r="F67" i="7"/>
  <c r="K72" i="7"/>
  <c r="P78" i="7"/>
  <c r="L86" i="7"/>
  <c r="Y87" i="7"/>
  <c r="E92" i="7"/>
  <c r="S87" i="7"/>
  <c r="W91" i="7"/>
  <c r="E90" i="7"/>
  <c r="M92" i="7"/>
  <c r="L80" i="7"/>
  <c r="R85" i="7"/>
  <c r="H89" i="7"/>
  <c r="V67" i="7"/>
  <c r="I70" i="7"/>
  <c r="T72" i="7"/>
  <c r="V58" i="7"/>
  <c r="C64" i="7"/>
  <c r="X63" i="7"/>
  <c r="Z39" i="7"/>
  <c r="I43" i="7"/>
  <c r="C42" i="7"/>
  <c r="AC48" i="7"/>
  <c r="V89" i="7"/>
  <c r="F68" i="7"/>
  <c r="K77" i="7"/>
  <c r="P79" i="7"/>
  <c r="C82" i="7"/>
  <c r="N84" i="7"/>
  <c r="B67" i="7"/>
  <c r="W44" i="7"/>
  <c r="H48" i="7"/>
  <c r="N45" i="7"/>
  <c r="G59" i="7"/>
  <c r="M62" i="7"/>
  <c r="S30" i="7"/>
  <c r="M60" i="7"/>
  <c r="E60" i="7"/>
  <c r="D27" i="7"/>
  <c r="AB26" i="7"/>
  <c r="G20" i="7"/>
  <c r="L26" i="7"/>
  <c r="X80" i="7"/>
  <c r="J86" i="7"/>
  <c r="H90" i="7"/>
  <c r="J68" i="7"/>
  <c r="U70" i="7"/>
  <c r="H77" i="7"/>
  <c r="J59" i="7"/>
  <c r="O64" i="7"/>
  <c r="S64" i="7"/>
  <c r="C40" i="7"/>
  <c r="W43" i="7"/>
  <c r="M89" i="7"/>
  <c r="G92" i="7"/>
  <c r="L88" i="7"/>
  <c r="L71" i="7"/>
  <c r="Q80" i="7"/>
  <c r="V82" i="7"/>
  <c r="I85" i="7"/>
  <c r="C89" i="7"/>
  <c r="B91" i="7"/>
  <c r="AE46" i="7"/>
  <c r="C59" i="7"/>
  <c r="W48" i="7"/>
  <c r="E64" i="7"/>
  <c r="B90" i="7"/>
  <c r="AA37" i="7"/>
  <c r="I42" i="7"/>
  <c r="F83" i="7"/>
  <c r="I90" i="7"/>
  <c r="K68" i="7"/>
  <c r="P70" i="7"/>
  <c r="C77" i="7"/>
  <c r="N79" i="7"/>
  <c r="P61" i="7"/>
  <c r="H67" i="7"/>
  <c r="S77" i="7"/>
  <c r="V41" i="7"/>
  <c r="Q45" i="7"/>
  <c r="W88" i="7"/>
  <c r="F92" i="7"/>
  <c r="F86" i="7"/>
  <c r="X91" i="7"/>
  <c r="F88" i="7"/>
  <c r="X90" i="7"/>
  <c r="S86" i="7"/>
  <c r="L72" i="7"/>
  <c r="Q81" i="7"/>
  <c r="V83" i="7"/>
  <c r="P86" i="7"/>
  <c r="C91" i="7"/>
  <c r="T68" i="7"/>
  <c r="T47" i="7"/>
  <c r="C60" i="7"/>
  <c r="X57" i="7"/>
  <c r="V65" i="7"/>
  <c r="R40" i="7"/>
  <c r="P38" i="7"/>
  <c r="J43" i="7"/>
  <c r="F84" i="7"/>
  <c r="I92" i="7"/>
  <c r="K69" i="7"/>
  <c r="P71" i="7"/>
  <c r="C78" i="7"/>
  <c r="N80" i="7"/>
  <c r="P62" i="7"/>
  <c r="M72" i="7"/>
  <c r="H87" i="7"/>
  <c r="K42" i="7"/>
  <c r="P46" i="7"/>
  <c r="V46" i="7"/>
  <c r="H65" i="7"/>
  <c r="AH42" i="7"/>
  <c r="AB42" i="7"/>
  <c r="K62" i="7"/>
  <c r="AC23" i="7"/>
  <c r="W60" i="7"/>
  <c r="S89" i="7"/>
  <c r="X72" i="7"/>
  <c r="E82" i="7"/>
  <c r="J84" i="7"/>
  <c r="J87" i="7"/>
  <c r="C92" i="7"/>
  <c r="H69" i="7"/>
  <c r="AF47" i="7"/>
  <c r="O60" i="7"/>
  <c r="R58" i="7"/>
  <c r="T66" i="7"/>
  <c r="AD40" i="7"/>
  <c r="R89" i="7"/>
  <c r="M86" i="7"/>
  <c r="J88" i="7"/>
  <c r="L67" i="7"/>
  <c r="Q72" i="7"/>
  <c r="V78" i="7"/>
  <c r="I81" i="7"/>
  <c r="T83" i="7"/>
  <c r="D66" i="7"/>
  <c r="E44" i="7"/>
  <c r="Y47" i="7"/>
  <c r="AA44" i="7"/>
  <c r="E58" i="7"/>
  <c r="T60" i="7"/>
  <c r="AJ29" i="7"/>
  <c r="B58" i="7"/>
  <c r="F79" i="7"/>
  <c r="K84" i="7"/>
  <c r="C87" i="7"/>
  <c r="P91" i="7"/>
  <c r="C69" i="7"/>
  <c r="N71" i="7"/>
  <c r="P57" i="7"/>
  <c r="U62" i="7"/>
  <c r="B62" i="7"/>
  <c r="N89" i="7"/>
  <c r="N42" i="7"/>
  <c r="AB40" i="7"/>
  <c r="AF46" i="7"/>
  <c r="S37" i="7"/>
  <c r="P37" i="7"/>
  <c r="J39" i="7"/>
  <c r="N20" i="7"/>
  <c r="S38" i="7"/>
  <c r="AF28" i="7"/>
  <c r="X39" i="7"/>
  <c r="S18" i="7"/>
  <c r="V25" i="7"/>
  <c r="AJ26" i="7"/>
  <c r="V44" i="7"/>
  <c r="W25" i="7"/>
  <c r="I20" i="7"/>
  <c r="Q25" i="7"/>
  <c r="L19" i="7"/>
  <c r="K18" i="7"/>
  <c r="H30" i="7"/>
  <c r="G43" i="7"/>
  <c r="AI40" i="7"/>
  <c r="Q27" i="7"/>
  <c r="AI25" i="7"/>
  <c r="D25" i="7"/>
  <c r="Y18" i="7"/>
  <c r="AH24" i="7"/>
  <c r="C20" i="7"/>
  <c r="Y79" i="7"/>
  <c r="B29" i="7"/>
  <c r="Z40" i="7"/>
  <c r="L38" i="7"/>
  <c r="AD26" i="7"/>
  <c r="S24" i="7"/>
  <c r="U24" i="7"/>
  <c r="M77" i="7"/>
  <c r="P24" i="7"/>
  <c r="T67" i="7"/>
  <c r="H63" i="7"/>
  <c r="H28" i="7"/>
  <c r="L39" i="7"/>
  <c r="X28" i="7"/>
  <c r="O25" i="7"/>
  <c r="AA20" i="7"/>
  <c r="N23" i="7"/>
  <c r="F59" i="7"/>
  <c r="I23" i="7"/>
  <c r="F58" i="7"/>
  <c r="V45" i="7"/>
  <c r="M26" i="7"/>
  <c r="G36" i="7"/>
  <c r="AA38" i="7"/>
  <c r="G57" i="7"/>
  <c r="L42" i="7"/>
  <c r="AG45" i="7"/>
  <c r="G78" i="7"/>
  <c r="J21" i="7"/>
  <c r="T23" i="7"/>
  <c r="L60" i="7"/>
  <c r="O23" i="7"/>
  <c r="K59" i="7"/>
  <c r="O46" i="7"/>
  <c r="T26" i="7"/>
  <c r="AC36" i="7"/>
  <c r="W27" i="7"/>
  <c r="C25" i="7"/>
  <c r="H19" i="7"/>
  <c r="B23" i="7"/>
  <c r="Y48" i="7"/>
  <c r="AF22" i="7"/>
  <c r="D48" i="7"/>
  <c r="R43" i="7"/>
  <c r="AA25" i="7"/>
  <c r="N30" i="7"/>
  <c r="G26" i="7"/>
  <c r="T24" i="7"/>
  <c r="G72" i="7"/>
  <c r="S22" i="7"/>
  <c r="E46" i="7"/>
  <c r="N22" i="7"/>
  <c r="T45" i="7"/>
  <c r="L41" i="7"/>
  <c r="AJ24" i="7"/>
  <c r="M29" i="7"/>
  <c r="AH21" i="7"/>
  <c r="M23" i="7"/>
  <c r="Y58" i="7"/>
  <c r="L21" i="7"/>
  <c r="W41" i="7"/>
  <c r="G21" i="7"/>
  <c r="I41" i="7"/>
  <c r="V37" i="7"/>
  <c r="Q23" i="7"/>
  <c r="V27" i="7"/>
  <c r="K36" i="7"/>
  <c r="AB44" i="7"/>
  <c r="M39" i="7"/>
  <c r="Z42" i="7"/>
  <c r="X45" i="7"/>
  <c r="W83" i="7"/>
  <c r="B18" i="7"/>
  <c r="AI29" i="7"/>
  <c r="W38" i="7"/>
  <c r="K27" i="7"/>
  <c r="G24" i="7"/>
  <c r="E27" i="7"/>
  <c r="O22" i="7"/>
  <c r="T21" i="7"/>
  <c r="U38" i="7"/>
  <c r="Y60" i="7"/>
  <c r="N62" i="7"/>
  <c r="D29" i="7"/>
  <c r="F36" i="7"/>
  <c r="X26" i="7"/>
  <c r="W22" i="7"/>
  <c r="R26" i="7"/>
  <c r="H21" i="7"/>
  <c r="S20" i="7"/>
  <c r="M37" i="7"/>
  <c r="X47" i="7"/>
  <c r="U47" i="7"/>
  <c r="R28" i="7"/>
  <c r="C29" i="7"/>
  <c r="B26" i="7"/>
  <c r="D21" i="7"/>
  <c r="AE25" i="7"/>
  <c r="AJ19" i="7"/>
  <c r="F19" i="7"/>
  <c r="E36" i="7"/>
  <c r="AJ44" i="7"/>
  <c r="AG38" i="7"/>
  <c r="B27" i="7"/>
  <c r="AE24" i="7"/>
  <c r="AA24" i="7"/>
  <c r="G85" i="7"/>
  <c r="V24" i="7"/>
  <c r="G79" i="7"/>
  <c r="Q64" i="7"/>
  <c r="V28" i="7"/>
  <c r="V39" i="7"/>
  <c r="AF40" i="7"/>
  <c r="S61" i="7"/>
  <c r="U44" i="7"/>
  <c r="M58" i="7"/>
  <c r="B80" i="7"/>
  <c r="Q21" i="7"/>
  <c r="D42" i="7"/>
  <c r="P19" i="7"/>
  <c r="R37" i="7"/>
  <c r="K19" i="7"/>
  <c r="J37" i="7"/>
  <c r="N28" i="7"/>
  <c r="AF20" i="7"/>
  <c r="Y81" i="7"/>
  <c r="F90" i="7"/>
  <c r="AH20" i="7"/>
  <c r="W40" i="7"/>
  <c r="AG18" i="7"/>
  <c r="U36" i="7"/>
  <c r="AB18" i="7"/>
  <c r="L36" i="7"/>
  <c r="T27" i="7"/>
  <c r="H20" i="7"/>
  <c r="R63" i="7"/>
  <c r="Q92" i="7"/>
  <c r="P20" i="7"/>
  <c r="O39" i="7"/>
  <c r="O18" i="7"/>
  <c r="W30" i="7"/>
  <c r="J18" i="7"/>
  <c r="O30" i="7"/>
  <c r="Z26" i="7"/>
  <c r="S19" i="7"/>
  <c r="Q58" i="7"/>
  <c r="N43" i="7"/>
  <c r="I19" i="7"/>
  <c r="F37" i="7"/>
  <c r="Q48" i="7"/>
  <c r="Z28" i="7"/>
  <c r="AE28" i="7"/>
  <c r="T28" i="7"/>
  <c r="AC24" i="7"/>
  <c r="G39" i="7"/>
  <c r="P42" i="7"/>
  <c r="D36" i="7"/>
  <c r="T58" i="7"/>
  <c r="G30" i="7"/>
  <c r="K61" i="7"/>
  <c r="AC46" i="7"/>
  <c r="P90" i="7"/>
  <c r="R83" i="7"/>
  <c r="H59" i="7"/>
  <c r="AE43" i="7"/>
  <c r="X43" i="7"/>
  <c r="O57" i="7"/>
  <c r="U83" i="7"/>
  <c r="Y92" i="7"/>
  <c r="D39" i="7"/>
  <c r="AD43" i="7"/>
  <c r="P59" i="7"/>
  <c r="T90" i="7"/>
  <c r="N36" i="7"/>
  <c r="C57" i="7"/>
  <c r="I83" i="7"/>
  <c r="J92" i="7"/>
  <c r="M41" i="7"/>
  <c r="H39" i="7"/>
  <c r="R46" i="7"/>
  <c r="M46" i="7"/>
  <c r="B72" i="7"/>
  <c r="O79" i="7"/>
  <c r="D82" i="7"/>
  <c r="W84" i="7"/>
  <c r="T85" i="7"/>
  <c r="R62" i="7"/>
  <c r="D45" i="7"/>
  <c r="I46" i="7"/>
  <c r="O61" i="7"/>
  <c r="D89" i="7"/>
  <c r="AH23" i="7"/>
  <c r="S44" i="7"/>
  <c r="Q47" i="7"/>
  <c r="P63" i="7"/>
  <c r="K70" i="7"/>
  <c r="F39" i="7"/>
  <c r="C61" i="7"/>
  <c r="D88" i="7"/>
  <c r="S92" i="7"/>
  <c r="M64" i="7"/>
  <c r="B66" i="7"/>
  <c r="V43" i="7"/>
  <c r="B68" i="7"/>
  <c r="O71" i="7"/>
  <c r="D78" i="7"/>
  <c r="W80" i="7"/>
  <c r="R81" i="7"/>
  <c r="C44" i="7"/>
  <c r="V66" i="7"/>
  <c r="T41" i="7"/>
  <c r="N66" i="7"/>
  <c r="U71" i="7"/>
  <c r="X81" i="7"/>
  <c r="AB27" i="7"/>
  <c r="T64" i="7"/>
  <c r="L45" i="7"/>
  <c r="P80" i="7"/>
  <c r="X58" i="7"/>
  <c r="P65" i="7"/>
  <c r="I71" i="7"/>
  <c r="L81" i="7"/>
  <c r="AH44" i="7"/>
  <c r="I61" i="7"/>
  <c r="D61" i="7"/>
  <c r="B84" i="7"/>
  <c r="P88" i="7"/>
  <c r="W67" i="7"/>
  <c r="R67" i="7"/>
  <c r="AA29" i="7"/>
  <c r="AI38" i="7"/>
  <c r="S83" i="7"/>
  <c r="J48" i="7"/>
  <c r="J64" i="7"/>
  <c r="E71" i="7"/>
  <c r="AJ18" i="7"/>
  <c r="G44" i="7"/>
  <c r="B59" i="7"/>
  <c r="O92" i="7"/>
  <c r="F77" i="7"/>
  <c r="AA47" i="7"/>
  <c r="V63" i="7"/>
  <c r="Q70" i="7"/>
  <c r="R90" i="7"/>
  <c r="W42" i="7"/>
  <c r="AC45" i="7"/>
  <c r="M79" i="7"/>
  <c r="D63" i="7"/>
  <c r="B81" i="7"/>
  <c r="O78" i="7"/>
  <c r="D72" i="7"/>
  <c r="W69" i="7"/>
  <c r="R64" i="7"/>
  <c r="R84" i="7"/>
  <c r="C41" i="7"/>
  <c r="H41" i="7"/>
  <c r="H62" i="7"/>
  <c r="AF44" i="7"/>
  <c r="J45" i="7"/>
  <c r="P41" i="7"/>
  <c r="S71" i="7"/>
  <c r="Y66" i="7"/>
  <c r="J61" i="7"/>
  <c r="H79" i="7"/>
  <c r="U72" i="7"/>
  <c r="J70" i="7"/>
  <c r="E68" i="7"/>
  <c r="U89" i="7"/>
  <c r="X82" i="7"/>
  <c r="AI27" i="7"/>
  <c r="U22" i="7"/>
  <c r="O28" i="7"/>
  <c r="Q28" i="7"/>
  <c r="M67" i="7"/>
  <c r="Y68" i="7"/>
  <c r="AF36" i="7"/>
  <c r="S67" i="7"/>
  <c r="G62" i="7"/>
  <c r="L47" i="7"/>
  <c r="U57" i="7"/>
  <c r="AJ45" i="7"/>
  <c r="G81" i="7"/>
  <c r="W86" i="7"/>
  <c r="C84" i="7"/>
  <c r="P81" i="7"/>
  <c r="K79" i="7"/>
  <c r="F70" i="7"/>
  <c r="Q90" i="7"/>
  <c r="F61" i="7"/>
  <c r="J44" i="7"/>
  <c r="AE44" i="7"/>
  <c r="D41" i="7"/>
  <c r="N67" i="7"/>
  <c r="J66" i="7"/>
  <c r="V60" i="7"/>
  <c r="T78" i="7"/>
  <c r="I72" i="7"/>
  <c r="V69" i="7"/>
  <c r="Q67" i="7"/>
  <c r="U88" i="7"/>
  <c r="L82" i="7"/>
  <c r="S85" i="7"/>
  <c r="G86" i="7"/>
  <c r="F40" i="7"/>
  <c r="Y64" i="7"/>
  <c r="F57" i="7"/>
  <c r="O59" i="7"/>
  <c r="H47" i="7"/>
  <c r="H68" i="7"/>
  <c r="C90" i="7"/>
  <c r="W85" i="7"/>
  <c r="J83" i="7"/>
  <c r="E81" i="7"/>
  <c r="X71" i="7"/>
  <c r="L91" i="7"/>
  <c r="AI18" i="7"/>
  <c r="J29" i="7"/>
  <c r="N41" i="7"/>
  <c r="E57" i="7"/>
  <c r="U37" i="7"/>
  <c r="S57" i="7"/>
  <c r="S47" i="7"/>
  <c r="U65" i="7"/>
  <c r="C81" i="7"/>
  <c r="F71" i="7"/>
  <c r="Y45" i="7"/>
  <c r="V61" i="7"/>
  <c r="Q68" i="7"/>
  <c r="R86" i="7"/>
  <c r="Z48" i="7"/>
  <c r="U82" i="7"/>
  <c r="J91" i="7"/>
  <c r="I38" i="7"/>
  <c r="C43" i="7"/>
  <c r="P58" i="7"/>
  <c r="T88" i="7"/>
  <c r="Y30" i="7"/>
  <c r="N48" i="7"/>
  <c r="I82" i="7"/>
  <c r="J90" i="7"/>
  <c r="Q88" i="7"/>
  <c r="O47" i="7"/>
  <c r="M70" i="7"/>
  <c r="O68" i="7"/>
  <c r="T30" i="7"/>
  <c r="Q26" i="7"/>
  <c r="E22" i="7"/>
  <c r="K26" i="7"/>
  <c r="AE20" i="7"/>
  <c r="AD19" i="7"/>
  <c r="B37" i="7"/>
  <c r="E47" i="7"/>
  <c r="E45" i="7"/>
  <c r="J28" i="7"/>
  <c r="P28" i="7"/>
  <c r="AD25" i="7"/>
  <c r="U20" i="7"/>
  <c r="X25" i="7"/>
  <c r="X19" i="7"/>
  <c r="W18" i="7"/>
  <c r="AC30" i="7"/>
  <c r="U43" i="7"/>
  <c r="Q41" i="7"/>
  <c r="X27" i="7"/>
  <c r="V26" i="7"/>
  <c r="J25" i="7"/>
  <c r="B19" i="7"/>
  <c r="E25" i="7"/>
  <c r="Q18" i="7"/>
  <c r="B89" i="7"/>
  <c r="U29" i="7"/>
  <c r="X41" i="7"/>
  <c r="Q36" i="7"/>
  <c r="H26" i="7"/>
  <c r="AC22" i="7"/>
  <c r="C24" i="7"/>
  <c r="G64" i="7"/>
  <c r="AG23" i="7"/>
  <c r="G63" i="7"/>
  <c r="G58" i="7"/>
  <c r="N27" i="7"/>
  <c r="AD37" i="7"/>
  <c r="Y39" i="7"/>
  <c r="M59" i="7"/>
  <c r="M43" i="7"/>
  <c r="AH46" i="7"/>
  <c r="B71" i="7"/>
  <c r="R88" i="7"/>
  <c r="AB20" i="7"/>
  <c r="G40" i="7"/>
  <c r="AA18" i="7"/>
  <c r="J36" i="7"/>
  <c r="V18" i="7"/>
  <c r="AJ30" i="7"/>
  <c r="M27" i="7"/>
  <c r="B20" i="7"/>
  <c r="B61" i="7"/>
  <c r="E91" i="7"/>
  <c r="J20" i="7"/>
  <c r="AJ38" i="7"/>
  <c r="C18" i="7"/>
  <c r="L30" i="7"/>
  <c r="D18" i="7"/>
  <c r="D30" i="7"/>
  <c r="S26" i="7"/>
  <c r="M19" i="7"/>
  <c r="L48" i="7"/>
  <c r="AD41" i="7"/>
  <c r="AA19" i="7"/>
  <c r="C38" i="7"/>
  <c r="T63" i="7"/>
  <c r="O29" i="7"/>
  <c r="D40" i="7"/>
  <c r="G29" i="7"/>
  <c r="Y25" i="7"/>
  <c r="X18" i="7"/>
  <c r="B45" i="7"/>
  <c r="T38" i="7"/>
  <c r="T18" i="7"/>
  <c r="AG30" i="7"/>
  <c r="AG41" i="7"/>
  <c r="AF27" i="7"/>
  <c r="AB25" i="7"/>
  <c r="Z27" i="7"/>
  <c r="V23" i="7"/>
  <c r="AA22" i="7"/>
  <c r="B40" i="7"/>
  <c r="I65" i="7"/>
  <c r="AH47" i="7"/>
  <c r="R29" i="7"/>
  <c r="E59" i="7"/>
  <c r="AH41" i="7"/>
  <c r="O83" i="7"/>
  <c r="H24" i="7"/>
  <c r="O65" i="7"/>
  <c r="G22" i="7"/>
  <c r="Y44" i="7"/>
  <c r="B22" i="7"/>
  <c r="D44" i="7"/>
  <c r="AG39" i="7"/>
  <c r="X24" i="7"/>
  <c r="AC28" i="7"/>
  <c r="F23" i="7"/>
  <c r="Y23" i="7"/>
  <c r="N61" i="7"/>
  <c r="X21" i="7"/>
  <c r="Y42" i="7"/>
  <c r="S21" i="7"/>
  <c r="J42" i="7"/>
  <c r="H38" i="7"/>
  <c r="AI23" i="7"/>
  <c r="E28" i="7"/>
  <c r="P21" i="7"/>
  <c r="G23" i="7"/>
  <c r="R57" i="7"/>
  <c r="F21" i="7"/>
  <c r="F41" i="7"/>
  <c r="AJ20" i="7"/>
  <c r="AC40" i="7"/>
  <c r="AI36" i="7"/>
  <c r="K23" i="7"/>
  <c r="P27" i="7"/>
  <c r="M91" i="7"/>
  <c r="AI21" i="7"/>
  <c r="AF43" i="7"/>
  <c r="AH19" i="7"/>
  <c r="O38" i="7"/>
  <c r="AC19" i="7"/>
  <c r="G38" i="7"/>
  <c r="H29" i="7"/>
  <c r="U21" i="7"/>
  <c r="AF25" i="7"/>
  <c r="W29" i="7"/>
  <c r="R42" i="7"/>
  <c r="AG37" i="7"/>
  <c r="X40" i="7"/>
  <c r="I62" i="7"/>
  <c r="W68" i="7"/>
  <c r="V92" i="7"/>
  <c r="X30" i="7"/>
  <c r="B60" i="7"/>
  <c r="U66" i="7"/>
  <c r="AD45" i="7"/>
  <c r="J81" i="7"/>
  <c r="M42" i="7"/>
  <c r="I39" i="7"/>
  <c r="I40" i="7"/>
  <c r="N77" i="7"/>
  <c r="T86" i="7"/>
  <c r="K65" i="7"/>
  <c r="R45" i="7"/>
  <c r="V80" i="7"/>
  <c r="L87" i="7"/>
  <c r="I44" i="7"/>
  <c r="L43" i="7"/>
  <c r="I58" i="7"/>
  <c r="D58" i="7"/>
  <c r="B82" i="7"/>
  <c r="O84" i="7"/>
  <c r="U87" i="7"/>
  <c r="R65" i="7"/>
  <c r="W90" i="7"/>
  <c r="R36" i="7"/>
  <c r="N64" i="7"/>
  <c r="S41" i="7"/>
  <c r="U48" i="7"/>
  <c r="J85" i="7"/>
  <c r="G66" i="7"/>
  <c r="Z44" i="7"/>
  <c r="AI42" i="7"/>
  <c r="N81" i="7"/>
  <c r="F65" i="7"/>
  <c r="G41" i="7"/>
  <c r="I48" i="7"/>
  <c r="V84" i="7"/>
  <c r="K88" i="7"/>
  <c r="U40" i="7"/>
  <c r="G47" i="7"/>
  <c r="B47" i="7"/>
  <c r="B78" i="7"/>
  <c r="O80" i="7"/>
  <c r="D83" i="7"/>
  <c r="N87" i="7"/>
  <c r="E87" i="7"/>
  <c r="I66" i="7"/>
  <c r="AJ47" i="7"/>
  <c r="L57" i="7"/>
  <c r="T65" i="7"/>
  <c r="J69" i="7"/>
  <c r="F27" i="7"/>
  <c r="M63" i="7"/>
  <c r="S60" i="7"/>
  <c r="G71" i="7"/>
  <c r="K78" i="7"/>
  <c r="D43" i="7"/>
  <c r="E65" i="7"/>
  <c r="V68" i="7"/>
  <c r="F91" i="7"/>
  <c r="T59" i="7"/>
  <c r="Q66" i="7"/>
  <c r="K66" i="7"/>
  <c r="O67" i="7"/>
  <c r="D70" i="7"/>
  <c r="W72" i="7"/>
  <c r="R77" i="7"/>
  <c r="AE38" i="7"/>
  <c r="J46" i="7"/>
  <c r="D38" i="7"/>
  <c r="S43" i="7"/>
  <c r="H82" i="7"/>
  <c r="X65" i="7"/>
  <c r="AA36" i="7"/>
  <c r="AH38" i="7"/>
  <c r="U60" i="7"/>
  <c r="T87" i="7"/>
  <c r="G91" i="7"/>
  <c r="F43" i="7"/>
  <c r="T81" i="7"/>
  <c r="L65" i="7"/>
  <c r="Y59" i="7"/>
  <c r="AB45" i="7"/>
  <c r="T48" i="7"/>
  <c r="AI44" i="7"/>
  <c r="G68" i="7"/>
  <c r="B85" i="7"/>
  <c r="O82" i="7"/>
  <c r="D80" i="7"/>
  <c r="W77" i="7"/>
  <c r="R68" i="7"/>
  <c r="V90" i="7"/>
  <c r="K48" i="7"/>
  <c r="V48" i="7"/>
  <c r="X29" i="7"/>
  <c r="R59" i="7"/>
  <c r="K57" i="7"/>
  <c r="M44" i="7"/>
  <c r="M47" i="7"/>
  <c r="AB43" i="7"/>
  <c r="N65" i="7"/>
  <c r="H83" i="7"/>
  <c r="U80" i="7"/>
  <c r="J78" i="7"/>
  <c r="E72" i="7"/>
  <c r="X66" i="7"/>
  <c r="O87" i="7"/>
  <c r="K37" i="7"/>
  <c r="Y19" i="7"/>
  <c r="AI37" i="7"/>
  <c r="V36" i="7"/>
  <c r="Y36" i="7"/>
  <c r="O45" i="7"/>
  <c r="AB39" i="7"/>
  <c r="Y41" i="7"/>
  <c r="Y78" i="7"/>
  <c r="N60" i="7"/>
  <c r="U61" i="7"/>
  <c r="AA48" i="7"/>
  <c r="N70" i="7"/>
  <c r="C68" i="7"/>
  <c r="P89" i="7"/>
  <c r="Q85" i="7"/>
  <c r="K83" i="7"/>
  <c r="F78" i="7"/>
  <c r="P47" i="7"/>
  <c r="L29" i="7"/>
  <c r="N58" i="7"/>
  <c r="AB48" i="7"/>
  <c r="AG43" i="7"/>
  <c r="AJ46" i="7"/>
  <c r="P43" i="7"/>
  <c r="W64" i="7"/>
  <c r="T82" i="7"/>
  <c r="I80" i="7"/>
  <c r="V77" i="7"/>
  <c r="Q71" i="7"/>
  <c r="L66" i="7"/>
  <c r="U86" i="7"/>
  <c r="W92" i="7"/>
  <c r="S91" i="7"/>
  <c r="AF42" i="7"/>
  <c r="N39" i="7"/>
  <c r="F63" i="7"/>
  <c r="O63" i="7"/>
  <c r="J58" i="7"/>
  <c r="H72" i="7"/>
  <c r="U69" i="7"/>
  <c r="J67" i="7"/>
  <c r="H88" i="7"/>
  <c r="E85" i="7"/>
  <c r="X79" i="7"/>
  <c r="R25" i="7"/>
  <c r="AB23" i="7"/>
  <c r="H57" i="7"/>
  <c r="AD48" i="7"/>
  <c r="AI41" i="7"/>
  <c r="H45" i="7"/>
  <c r="S63" i="7"/>
  <c r="U58" i="7"/>
  <c r="B88" i="7"/>
  <c r="C85" i="7"/>
  <c r="X86" i="7"/>
  <c r="AB41" i="7"/>
  <c r="T79" i="7"/>
  <c r="U90" i="7"/>
  <c r="F64" i="7"/>
  <c r="F45" i="7"/>
  <c r="J80" i="7"/>
  <c r="N40" i="7"/>
  <c r="M38" i="7"/>
  <c r="T39" i="7"/>
  <c r="N72" i="7"/>
  <c r="K85" i="7"/>
  <c r="B63" i="7"/>
  <c r="AC44" i="7"/>
  <c r="V79" i="7"/>
  <c r="S88" i="7"/>
  <c r="R92" i="7"/>
  <c r="AF45" i="7"/>
  <c r="S28" i="7"/>
  <c r="B28" i="7"/>
  <c r="M28" i="7"/>
  <c r="Q24" i="7"/>
  <c r="L25" i="7"/>
  <c r="AF41" i="7"/>
  <c r="J30" i="7"/>
  <c r="M71" i="7"/>
  <c r="Y29" i="7"/>
  <c r="AJ37" i="7"/>
  <c r="C27" i="7"/>
  <c r="X23" i="7"/>
  <c r="AF26" i="7"/>
  <c r="C22" i="7"/>
  <c r="B21" i="7"/>
  <c r="K38" i="7"/>
  <c r="L58" i="7"/>
  <c r="W45" i="7"/>
  <c r="M80" i="7"/>
  <c r="AH48" i="7"/>
  <c r="M83" i="7"/>
  <c r="O77" i="7"/>
  <c r="Q22" i="7"/>
  <c r="S23" i="7"/>
  <c r="H60" i="7"/>
  <c r="R21" i="7"/>
  <c r="F42" i="7"/>
  <c r="M21" i="7"/>
  <c r="Z41" i="7"/>
  <c r="AF37" i="7"/>
  <c r="W23" i="7"/>
  <c r="AH27" i="7"/>
  <c r="AG20" i="7"/>
  <c r="AJ22" i="7"/>
  <c r="X48" i="7"/>
  <c r="AI20" i="7"/>
  <c r="Y40" i="7"/>
  <c r="AD20" i="7"/>
  <c r="M40" i="7"/>
  <c r="X36" i="7"/>
  <c r="AH22" i="7"/>
  <c r="J27" i="7"/>
  <c r="N19" i="7"/>
  <c r="R22" i="7"/>
  <c r="B46" i="7"/>
  <c r="Q20" i="7"/>
  <c r="P39" i="7"/>
  <c r="L20" i="7"/>
  <c r="E39" i="7"/>
  <c r="P30" i="7"/>
  <c r="J22" i="7"/>
  <c r="U26" i="7"/>
  <c r="M85" i="7"/>
  <c r="K21" i="7"/>
  <c r="U41" i="7"/>
  <c r="J19" i="7"/>
  <c r="G37" i="7"/>
  <c r="E19" i="7"/>
  <c r="AH36" i="7"/>
  <c r="G28" i="7"/>
  <c r="Z20" i="7"/>
  <c r="M66" i="7"/>
  <c r="S80" i="7"/>
  <c r="G83" i="7"/>
  <c r="I37" i="7"/>
  <c r="AI39" i="7"/>
  <c r="I57" i="7"/>
  <c r="I86" i="7"/>
  <c r="I27" i="7"/>
  <c r="N25" i="7"/>
  <c r="AG24" i="7"/>
  <c r="G18" i="7"/>
  <c r="AB24" i="7"/>
  <c r="V86" i="7"/>
  <c r="S68" i="7"/>
  <c r="AD28" i="7"/>
  <c r="P40" i="7"/>
  <c r="Y37" i="7"/>
  <c r="W26" i="7"/>
  <c r="AJ23" i="7"/>
  <c r="O24" i="7"/>
  <c r="D67" i="7"/>
  <c r="J24" i="7"/>
  <c r="Y65" i="7"/>
  <c r="E62" i="7"/>
  <c r="AJ27" i="7"/>
  <c r="X38" i="7"/>
  <c r="AD30" i="7"/>
  <c r="AJ25" i="7"/>
  <c r="K22" i="7"/>
  <c r="AF23" i="7"/>
  <c r="X62" i="7"/>
  <c r="AA23" i="7"/>
  <c r="Y61" i="7"/>
  <c r="B57" i="7"/>
  <c r="G27" i="7"/>
  <c r="W37" i="7"/>
  <c r="AC26" i="7"/>
  <c r="Z24" i="7"/>
  <c r="M84" i="7"/>
  <c r="Y22" i="7"/>
  <c r="C47" i="7"/>
  <c r="T22" i="7"/>
  <c r="N46" i="7"/>
  <c r="AA41" i="7"/>
  <c r="M25" i="7"/>
  <c r="T29" i="7"/>
  <c r="AH37" i="7"/>
  <c r="W47" i="7"/>
  <c r="K41" i="7"/>
  <c r="C45" i="7"/>
  <c r="D62" i="7"/>
  <c r="R69" i="7"/>
  <c r="U30" i="7"/>
  <c r="AH39" i="7"/>
  <c r="M30" i="7"/>
  <c r="W61" i="7"/>
  <c r="S79" i="7"/>
  <c r="E79" i="7"/>
  <c r="AA21" i="7"/>
  <c r="K58" i="7"/>
  <c r="D65" i="7"/>
  <c r="C71" i="7"/>
  <c r="F81" i="7"/>
  <c r="E61" i="7"/>
  <c r="S72" i="7"/>
  <c r="Q78" i="7"/>
  <c r="Y85" i="7"/>
  <c r="AI47" i="7"/>
  <c r="AD47" i="7"/>
  <c r="I63" i="7"/>
  <c r="D64" i="7"/>
  <c r="Q87" i="7"/>
  <c r="P92" i="7"/>
  <c r="W70" i="7"/>
  <c r="R70" i="7"/>
  <c r="O36" i="7"/>
  <c r="V42" i="7"/>
  <c r="B36" i="7"/>
  <c r="Y72" i="7"/>
  <c r="H70" i="7"/>
  <c r="E83" i="7"/>
  <c r="R24" i="7"/>
  <c r="Y69" i="7"/>
  <c r="F46" i="7"/>
  <c r="C79" i="7"/>
  <c r="F85" i="7"/>
  <c r="M68" i="7"/>
  <c r="T69" i="7"/>
  <c r="Q82" i="7"/>
  <c r="Y88" i="7"/>
  <c r="F44" i="7"/>
  <c r="I59" i="7"/>
  <c r="D60" i="7"/>
  <c r="B83" i="7"/>
  <c r="P85" i="7"/>
  <c r="T91" i="7"/>
  <c r="R66" i="7"/>
  <c r="X89" i="7"/>
  <c r="F38" i="7"/>
  <c r="G67" i="7"/>
  <c r="P44" i="7"/>
  <c r="J60" i="7"/>
  <c r="H92" i="7"/>
  <c r="N21" i="7"/>
  <c r="W63" i="7"/>
  <c r="K46" i="7"/>
  <c r="O85" i="7"/>
  <c r="F69" i="7"/>
  <c r="B44" i="7"/>
  <c r="V59" i="7"/>
  <c r="H91" i="7"/>
  <c r="W89" i="7"/>
  <c r="G69" i="7"/>
  <c r="K44" i="7"/>
  <c r="B70" i="7"/>
  <c r="O72" i="7"/>
  <c r="D79" i="7"/>
  <c r="W82" i="7"/>
  <c r="R82" i="7"/>
  <c r="AH45" i="7"/>
  <c r="AA42" i="7"/>
  <c r="U42" i="7"/>
  <c r="X46" i="7"/>
  <c r="U79" i="7"/>
  <c r="C86" i="7"/>
  <c r="AB30" i="7"/>
  <c r="AJ40" i="7"/>
  <c r="C48" i="7"/>
  <c r="P84" i="7"/>
  <c r="G77" i="7"/>
  <c r="L46" i="7"/>
  <c r="I79" i="7"/>
  <c r="L85" i="7"/>
  <c r="H66" i="7"/>
  <c r="H58" i="7"/>
  <c r="I60" i="7"/>
  <c r="Z47" i="7"/>
  <c r="B69" i="7"/>
  <c r="O91" i="7"/>
  <c r="B87" i="7"/>
  <c r="D84" i="7"/>
  <c r="W81" i="7"/>
  <c r="R72" i="7"/>
  <c r="G88" i="7"/>
  <c r="N86" i="7"/>
  <c r="N91" i="7"/>
  <c r="O37" i="7"/>
  <c r="S81" i="7"/>
  <c r="K63" i="7"/>
  <c r="E48" i="7"/>
  <c r="O58" i="7"/>
  <c r="S46" i="7"/>
  <c r="U85" i="7"/>
  <c r="C88" i="7"/>
  <c r="U84" i="7"/>
  <c r="J82" i="7"/>
  <c r="E80" i="7"/>
  <c r="X70" i="7"/>
  <c r="K92" i="7"/>
  <c r="AG44" i="7"/>
  <c r="P22" i="7"/>
  <c r="AA45" i="7"/>
  <c r="E40" i="7"/>
  <c r="K40" i="7"/>
  <c r="Q60" i="7"/>
  <c r="AI43" i="7"/>
  <c r="X44" i="7"/>
  <c r="AG40" i="7"/>
  <c r="W66" i="7"/>
  <c r="C66" i="7"/>
  <c r="P60" i="7"/>
  <c r="N78" i="7"/>
  <c r="C72" i="7"/>
  <c r="P69" i="7"/>
  <c r="T92" i="7"/>
  <c r="I88" i="7"/>
  <c r="F82" i="7"/>
  <c r="S78" i="7"/>
  <c r="C37" i="7"/>
  <c r="S70" i="7"/>
  <c r="Q62" i="7"/>
  <c r="V47" i="7"/>
  <c r="C58" i="7"/>
  <c r="G46" i="7"/>
  <c r="S82" i="7"/>
  <c r="I87" i="7"/>
  <c r="I84" i="7"/>
  <c r="V81" i="7"/>
  <c r="Q79" i="7"/>
  <c r="L70" i="7"/>
  <c r="K89" i="7"/>
  <c r="M90" i="7"/>
  <c r="Q91" i="7"/>
  <c r="H46" i="7"/>
  <c r="E42" i="7"/>
  <c r="S84" i="7"/>
  <c r="Y70" i="7"/>
  <c r="J62" i="7"/>
  <c r="H80" i="7"/>
  <c r="U77" i="7"/>
  <c r="J71" i="7"/>
  <c r="E69" i="7"/>
  <c r="U91" i="7"/>
  <c r="X83" i="7"/>
  <c r="AB28" i="7"/>
  <c r="E23" i="7"/>
  <c r="O26" i="7"/>
  <c r="I29" i="7"/>
  <c r="W62" i="7"/>
  <c r="G60" i="7"/>
  <c r="T44" i="7"/>
  <c r="AH43" i="7"/>
  <c r="N83" i="7"/>
  <c r="P82" i="7"/>
  <c r="L63" i="7"/>
  <c r="G80" i="7"/>
  <c r="I77" i="7"/>
  <c r="L83" i="7"/>
  <c r="K60" i="7"/>
  <c r="S69" i="7"/>
  <c r="E78" i="7"/>
  <c r="C21" i="7"/>
  <c r="P48" i="7"/>
  <c r="N63" i="7"/>
  <c r="C70" i="7"/>
  <c r="F80" i="7"/>
  <c r="Q59" i="7"/>
  <c r="K67" i="7"/>
  <c r="Q77" i="7"/>
  <c r="E89" i="7"/>
  <c r="Y90" i="7"/>
  <c r="AE43" i="19"/>
  <c r="AM51" i="19"/>
  <c r="AC42" i="19"/>
  <c r="D49" i="19"/>
  <c r="AC31" i="19"/>
  <c r="N32" i="19"/>
  <c r="AA53" i="19"/>
  <c r="Q48" i="19"/>
  <c r="AI34" i="19"/>
  <c r="AH47" i="19"/>
  <c r="Y52" i="19"/>
  <c r="I44" i="19"/>
  <c r="R38" i="19"/>
  <c r="AB52" i="19"/>
  <c r="AI38" i="19"/>
  <c r="N27" i="19"/>
  <c r="F40" i="19"/>
  <c r="S43" i="19"/>
  <c r="AE55" i="19"/>
  <c r="Z46" i="19"/>
  <c r="G43" i="19"/>
  <c r="Z38" i="19"/>
  <c r="AD44" i="19"/>
  <c r="AM49" i="19"/>
  <c r="AK26" i="19"/>
  <c r="W52" i="19"/>
  <c r="Z55" i="19"/>
  <c r="J22" i="19"/>
  <c r="X50" i="19"/>
  <c r="R42" i="19"/>
  <c r="AL42" i="19"/>
  <c r="R44" i="19"/>
  <c r="AL30" i="19"/>
  <c r="O30" i="19"/>
  <c r="AF33" i="19"/>
  <c r="AO27" i="19"/>
  <c r="AE40" i="19"/>
  <c r="AE48" i="19"/>
  <c r="AD43" i="19"/>
  <c r="Y34" i="19"/>
  <c r="U43" i="19"/>
  <c r="V52" i="19"/>
  <c r="AJ35" i="19"/>
  <c r="AC55" i="19"/>
  <c r="Z36" i="19"/>
  <c r="C31" i="19"/>
  <c r="J36" i="19"/>
  <c r="U34" i="19"/>
  <c r="AJ22" i="19"/>
  <c r="I28" i="19"/>
  <c r="AH23" i="19"/>
  <c r="V36" i="19"/>
  <c r="AN25" i="19"/>
  <c r="AG23" i="19"/>
  <c r="N46" i="19"/>
  <c r="AM50" i="19"/>
  <c r="AI47" i="19"/>
  <c r="R29" i="19"/>
  <c r="AJ53" i="19"/>
  <c r="G46" i="19"/>
  <c r="B40" i="19"/>
  <c r="AA55" i="19"/>
  <c r="K41" i="19"/>
  <c r="N48" i="19"/>
  <c r="AE24" i="19"/>
  <c r="AN30" i="19"/>
  <c r="AI43" i="19"/>
  <c r="AM37" i="19"/>
  <c r="X26" i="19"/>
  <c r="B51" i="19"/>
  <c r="AJ51" i="19"/>
  <c r="AK23" i="19"/>
  <c r="L45" i="19"/>
  <c r="J28" i="19"/>
  <c r="AC50" i="19"/>
  <c r="Y40" i="19"/>
  <c r="AO49" i="19"/>
  <c r="R47" i="19"/>
  <c r="G54" i="19"/>
  <c r="T51" i="19"/>
  <c r="F53" i="19"/>
  <c r="AJ36" i="19"/>
  <c r="R30" i="19"/>
  <c r="AB29" i="19"/>
  <c r="I25" i="19"/>
  <c r="J23" i="19"/>
  <c r="L51" i="19"/>
  <c r="AB38" i="19"/>
  <c r="K33" i="19"/>
  <c r="W35" i="19"/>
  <c r="K39" i="19"/>
  <c r="AK46" i="19"/>
  <c r="AD54" i="19"/>
  <c r="K35" i="19"/>
  <c r="AN46" i="19"/>
  <c r="AN51" i="19"/>
  <c r="J43" i="19"/>
  <c r="J42" i="19"/>
  <c r="AN52" i="19"/>
  <c r="AI41" i="19"/>
  <c r="T28" i="19"/>
  <c r="Y47" i="19"/>
  <c r="AN47" i="19"/>
  <c r="S38" i="19"/>
  <c r="AO54" i="19"/>
  <c r="V38" i="19"/>
  <c r="AG43" i="19"/>
  <c r="Y43" i="19"/>
  <c r="V42" i="19"/>
  <c r="B55" i="19"/>
  <c r="F23" i="19"/>
  <c r="Q34" i="19"/>
  <c r="AO38" i="19"/>
  <c r="AF30" i="19"/>
  <c r="T41" i="19"/>
  <c r="Z27" i="19"/>
  <c r="T48" i="19"/>
  <c r="M41" i="19"/>
  <c r="C50" i="19"/>
  <c r="AC40" i="19"/>
  <c r="D55" i="19"/>
  <c r="H45" i="19"/>
  <c r="AI36" i="19"/>
  <c r="AC27" i="19"/>
  <c r="Y37" i="19"/>
  <c r="AL45" i="19"/>
  <c r="AG38" i="19"/>
  <c r="AJ47" i="19"/>
  <c r="T45" i="19"/>
  <c r="AD41" i="19"/>
  <c r="X41" i="19"/>
  <c r="N51" i="19"/>
  <c r="Q43" i="19"/>
  <c r="L53" i="19"/>
  <c r="D35" i="19"/>
  <c r="D54" i="19"/>
  <c r="R41" i="19"/>
  <c r="AC47" i="19"/>
  <c r="E27" i="19"/>
  <c r="Z44" i="19"/>
  <c r="D23" i="19"/>
  <c r="AA28" i="19"/>
  <c r="E34" i="19"/>
  <c r="AO37" i="19"/>
  <c r="AB39" i="19"/>
  <c r="U30" i="19"/>
  <c r="T31" i="19"/>
  <c r="AM39" i="19"/>
  <c r="AM31" i="19"/>
  <c r="AM48" i="19"/>
  <c r="AB23" i="19"/>
  <c r="Q23" i="19"/>
  <c r="K24" i="19"/>
  <c r="AJ45" i="19"/>
  <c r="AE23" i="19"/>
  <c r="AD53" i="19"/>
  <c r="D28" i="19"/>
  <c r="C51" i="19"/>
  <c r="AK39" i="19"/>
  <c r="AG51" i="19"/>
  <c r="B38" i="19"/>
  <c r="AO35" i="19"/>
  <c r="V39" i="19"/>
  <c r="N47" i="19"/>
  <c r="D34" i="19"/>
  <c r="N23" i="19"/>
  <c r="AO45" i="19"/>
  <c r="H26" i="19"/>
  <c r="U31" i="19"/>
  <c r="J26" i="19"/>
  <c r="O24" i="19"/>
  <c r="AM32" i="19"/>
  <c r="E49" i="19"/>
  <c r="H54" i="19"/>
  <c r="O47" i="19"/>
  <c r="F54" i="19"/>
  <c r="AE45" i="19"/>
  <c r="AK48" i="19"/>
  <c r="Y48" i="19"/>
  <c r="Z39" i="19"/>
  <c r="AL32" i="19"/>
  <c r="AL24" i="19"/>
  <c r="AK29" i="19"/>
  <c r="C28" i="19"/>
  <c r="AA36" i="19"/>
  <c r="B26" i="19"/>
  <c r="AN29" i="19"/>
  <c r="G34" i="19"/>
  <c r="P48" i="19"/>
  <c r="F33" i="19"/>
  <c r="Z30" i="19"/>
  <c r="S29" i="19"/>
  <c r="AO24" i="19"/>
  <c r="L44" i="19"/>
  <c r="K43" i="19"/>
  <c r="W28" i="19"/>
  <c r="D41" i="19"/>
  <c r="U23" i="19"/>
  <c r="AB40" i="19"/>
  <c r="K49" i="19"/>
  <c r="H32" i="19"/>
  <c r="AI29" i="19"/>
  <c r="K46" i="19"/>
  <c r="K32" i="19"/>
  <c r="N36" i="19"/>
  <c r="AO26" i="19"/>
  <c r="F27" i="19"/>
  <c r="AI51" i="19"/>
  <c r="X29" i="19"/>
  <c r="Q27" i="19"/>
  <c r="C23" i="19"/>
  <c r="AF45" i="19"/>
  <c r="AB41" i="19"/>
  <c r="Y23" i="19"/>
  <c r="U44" i="19"/>
  <c r="L37" i="19"/>
  <c r="L35" i="19"/>
  <c r="AK45" i="19"/>
  <c r="M31" i="19"/>
  <c r="K53" i="19"/>
  <c r="AD26" i="19"/>
  <c r="B37" i="19"/>
  <c r="AK34" i="19"/>
  <c r="N38" i="19"/>
  <c r="X44" i="19"/>
  <c r="W48" i="19"/>
  <c r="F32" i="19"/>
  <c r="J37" i="19"/>
  <c r="G53" i="19"/>
  <c r="R36" i="19"/>
  <c r="B52" i="19"/>
  <c r="AE33" i="19"/>
  <c r="AD23" i="19"/>
  <c r="AL50" i="19"/>
  <c r="AK36" i="19"/>
  <c r="X40" i="19"/>
  <c r="F36" i="19"/>
  <c r="C48" i="19"/>
  <c r="AA32" i="19"/>
  <c r="AE38" i="19"/>
  <c r="G31" i="19"/>
  <c r="W39" i="19"/>
  <c r="Q40" i="19"/>
  <c r="I45" i="19"/>
  <c r="E24" i="19"/>
  <c r="T33" i="19"/>
  <c r="Y22" i="19"/>
  <c r="B44" i="19"/>
  <c r="W32" i="19"/>
  <c r="I46" i="19"/>
  <c r="F41" i="19"/>
  <c r="AI53" i="19"/>
  <c r="M54" i="19"/>
  <c r="L34" i="19"/>
  <c r="AH52" i="19"/>
  <c r="H34" i="19"/>
  <c r="V55" i="19"/>
  <c r="O35" i="19"/>
  <c r="Q32" i="19"/>
  <c r="F37" i="19"/>
  <c r="J24" i="19"/>
  <c r="Z26" i="19"/>
  <c r="K26" i="19"/>
  <c r="Y32" i="19"/>
  <c r="AA51" i="19"/>
  <c r="AF25" i="19"/>
  <c r="D22" i="19"/>
  <c r="F42" i="19"/>
  <c r="S53" i="19"/>
  <c r="Y42" i="19"/>
  <c r="L54" i="19"/>
  <c r="Y41" i="19"/>
  <c r="I38" i="19"/>
  <c r="AJ49" i="19"/>
  <c r="AF49" i="19"/>
  <c r="Y33" i="19"/>
  <c r="J51" i="19"/>
  <c r="Q54" i="19"/>
  <c r="AI39" i="19"/>
  <c r="AA44" i="19"/>
  <c r="AL31" i="19"/>
  <c r="AJ34" i="19"/>
  <c r="AC26" i="19"/>
  <c r="N25" i="19"/>
  <c r="AF55" i="19"/>
  <c r="T30" i="19"/>
  <c r="M28" i="19"/>
  <c r="AI24" i="19"/>
  <c r="T44" i="19"/>
  <c r="F55" i="19"/>
  <c r="AE26" i="19"/>
  <c r="P42" i="19"/>
  <c r="C36" i="19"/>
  <c r="AJ32" i="19"/>
  <c r="L40" i="19"/>
  <c r="AG54" i="19"/>
  <c r="S32" i="19"/>
  <c r="K23" i="19"/>
  <c r="T29" i="19"/>
  <c r="G38" i="19"/>
  <c r="N29" i="19"/>
  <c r="D31" i="19"/>
  <c r="AE22" i="19"/>
  <c r="P47" i="19"/>
  <c r="Q28" i="19"/>
  <c r="AH49" i="19"/>
  <c r="AB48" i="19"/>
  <c r="O41" i="19"/>
  <c r="O51" i="19"/>
  <c r="AE52" i="19"/>
  <c r="AN37" i="19"/>
  <c r="AK54" i="19"/>
  <c r="R51" i="19"/>
  <c r="AE49" i="19"/>
  <c r="AJ27" i="19"/>
  <c r="P29" i="19"/>
  <c r="S30" i="19"/>
  <c r="AG42" i="19"/>
  <c r="AD31" i="19"/>
  <c r="I22" i="19"/>
  <c r="AI27" i="19"/>
  <c r="AI54" i="19"/>
  <c r="O27" i="19"/>
  <c r="J25" i="19"/>
  <c r="AA39" i="19"/>
  <c r="L43" i="19"/>
  <c r="C52" i="19"/>
  <c r="L42" i="19"/>
  <c r="AN28" i="19"/>
  <c r="AA54" i="19"/>
  <c r="M29" i="19"/>
  <c r="L30" i="19"/>
  <c r="AA29" i="19"/>
  <c r="C29" i="19"/>
  <c r="X37" i="19"/>
  <c r="P34" i="19"/>
  <c r="I35" i="19"/>
  <c r="AG50" i="19"/>
  <c r="D38" i="19"/>
  <c r="U49" i="19"/>
  <c r="O46" i="19"/>
  <c r="AC28" i="19"/>
  <c r="T46" i="19"/>
  <c r="AD39" i="19"/>
  <c r="Z29" i="19"/>
  <c r="AD22" i="19"/>
  <c r="T49" i="19"/>
  <c r="W46" i="19"/>
  <c r="AM41" i="19"/>
  <c r="J55" i="19"/>
  <c r="P40" i="19"/>
  <c r="C33" i="19"/>
  <c r="AH26" i="19"/>
  <c r="C34" i="19"/>
  <c r="AH35" i="19"/>
  <c r="AN38" i="19"/>
  <c r="AB51" i="19"/>
  <c r="S28" i="19"/>
  <c r="M32" i="19"/>
  <c r="B22" i="19"/>
  <c r="D32" i="19"/>
  <c r="Z40" i="19"/>
  <c r="AO55" i="19"/>
  <c r="AO34" i="19"/>
  <c r="I43" i="19"/>
  <c r="AJ54" i="19"/>
  <c r="Z31" i="19"/>
  <c r="AC54" i="19"/>
  <c r="M37" i="19"/>
  <c r="T55" i="19"/>
  <c r="F50" i="19"/>
  <c r="AG34" i="19"/>
  <c r="AA35" i="19"/>
  <c r="AL49" i="19"/>
  <c r="N22" i="19"/>
  <c r="H48" i="19"/>
  <c r="AK52" i="19"/>
  <c r="AB33" i="19"/>
  <c r="I55" i="19"/>
  <c r="AH36" i="19"/>
  <c r="N43" i="19"/>
  <c r="AH50" i="19"/>
  <c r="AM52" i="19"/>
  <c r="F24" i="19"/>
  <c r="P24" i="19"/>
  <c r="AH39" i="19"/>
  <c r="AA38" i="19"/>
  <c r="R46" i="19"/>
  <c r="Z45" i="19"/>
  <c r="K25" i="19"/>
  <c r="S44" i="19"/>
  <c r="AE42" i="19"/>
  <c r="AK55" i="19"/>
  <c r="AA24" i="19"/>
  <c r="AF22" i="19"/>
  <c r="J50" i="19"/>
  <c r="V45" i="19"/>
  <c r="I30" i="19"/>
  <c r="J27" i="19"/>
  <c r="U51" i="19"/>
  <c r="Q41" i="19"/>
  <c r="AI33" i="19"/>
  <c r="AN43" i="19"/>
  <c r="E43" i="19"/>
  <c r="V50" i="19"/>
  <c r="R54" i="19"/>
  <c r="H37" i="19"/>
  <c r="Z22" i="19"/>
  <c r="X25" i="19"/>
  <c r="M51" i="19"/>
  <c r="AM43" i="19"/>
  <c r="T47" i="19"/>
  <c r="T43" i="19"/>
  <c r="T27" i="19"/>
  <c r="S24" i="19"/>
  <c r="AB42" i="19"/>
  <c r="Q46" i="19"/>
  <c r="AJ26" i="19"/>
  <c r="X22" i="19"/>
  <c r="AH42" i="19"/>
  <c r="I40" i="19"/>
  <c r="V32" i="19"/>
  <c r="H28" i="19"/>
  <c r="AH38" i="19"/>
  <c r="AH51" i="19"/>
  <c r="J39" i="19"/>
  <c r="S35" i="19"/>
  <c r="AC51" i="19"/>
  <c r="B33" i="19"/>
  <c r="AH25" i="19"/>
  <c r="K44" i="19"/>
  <c r="N53" i="19"/>
  <c r="J45" i="19"/>
  <c r="AA34" i="19"/>
  <c r="N24" i="19"/>
  <c r="S26" i="19"/>
  <c r="AM55" i="19"/>
  <c r="AM26" i="19"/>
  <c r="U22" i="19"/>
  <c r="AK32" i="19"/>
  <c r="M44" i="19"/>
  <c r="AE30" i="19"/>
  <c r="J53" i="19"/>
  <c r="AO43" i="19"/>
  <c r="T34" i="19"/>
  <c r="AN34" i="19"/>
  <c r="I54" i="19"/>
  <c r="W34" i="19"/>
  <c r="AG52" i="19"/>
  <c r="AC38" i="19"/>
  <c r="AK51" i="19"/>
  <c r="AF40" i="19"/>
  <c r="O52" i="19"/>
  <c r="AM29" i="19"/>
  <c r="E54" i="19"/>
  <c r="N28" i="19"/>
  <c r="U32" i="19"/>
  <c r="D27" i="19"/>
  <c r="AA50" i="19"/>
  <c r="B29" i="19"/>
  <c r="AH48" i="19"/>
  <c r="AL37" i="19"/>
  <c r="AE54" i="19"/>
  <c r="D40" i="19"/>
  <c r="I26" i="19"/>
  <c r="H46" i="19"/>
  <c r="AK42" i="19"/>
  <c r="W36" i="19"/>
  <c r="AB22" i="19"/>
  <c r="T40" i="19"/>
  <c r="AO50" i="19"/>
  <c r="X48" i="19"/>
  <c r="AL22" i="19"/>
  <c r="M24" i="19"/>
  <c r="D26" i="19"/>
  <c r="X53" i="19"/>
  <c r="AM33" i="19"/>
  <c r="AK43" i="19"/>
  <c r="AA47" i="19"/>
  <c r="P53" i="19"/>
  <c r="AN40" i="19"/>
  <c r="X42" i="19"/>
  <c r="AC36" i="19"/>
  <c r="AJ44" i="19"/>
  <c r="B35" i="19"/>
  <c r="C53" i="19"/>
  <c r="Y26" i="19"/>
  <c r="H49" i="19"/>
  <c r="G47" i="19"/>
  <c r="L29" i="19"/>
  <c r="R31" i="19"/>
  <c r="E40" i="19"/>
  <c r="D30" i="19"/>
  <c r="AI23" i="19"/>
  <c r="AC49" i="19"/>
  <c r="AL40" i="19"/>
  <c r="AC35" i="19"/>
  <c r="P33" i="19"/>
  <c r="E35" i="19"/>
  <c r="AO48" i="19"/>
  <c r="C39" i="19"/>
  <c r="AI52" i="19"/>
  <c r="AJ37" i="19"/>
  <c r="Q49" i="19"/>
  <c r="AD32" i="19"/>
  <c r="H27" i="19"/>
  <c r="AA49" i="19"/>
  <c r="K52" i="19"/>
  <c r="J47" i="19"/>
  <c r="AK22" i="19"/>
  <c r="D25" i="19"/>
  <c r="N34" i="19"/>
  <c r="Z25" i="19"/>
  <c r="U28" i="19"/>
  <c r="H23" i="19"/>
  <c r="J35" i="19"/>
  <c r="F25" i="19"/>
  <c r="Y55" i="19"/>
  <c r="AG48" i="19"/>
  <c r="W44" i="19"/>
  <c r="Z35" i="19"/>
  <c r="H55" i="19"/>
  <c r="AE53" i="19"/>
  <c r="AO39" i="19"/>
  <c r="J32" i="19"/>
  <c r="AA45" i="19"/>
  <c r="U36" i="19"/>
  <c r="E44" i="19"/>
  <c r="C44" i="19"/>
  <c r="AD46" i="19"/>
  <c r="AN26" i="19"/>
  <c r="AF54" i="19"/>
  <c r="AG33" i="19"/>
  <c r="AI26" i="19"/>
  <c r="N30" i="19"/>
  <c r="M25" i="19"/>
  <c r="J38" i="19"/>
  <c r="P49" i="19"/>
  <c r="I41" i="19"/>
  <c r="U39" i="19"/>
  <c r="W27" i="19"/>
  <c r="AL46" i="19"/>
  <c r="AO41" i="19"/>
  <c r="Z52" i="19"/>
  <c r="AF44" i="19"/>
  <c r="AA43" i="19"/>
  <c r="AM27" i="19"/>
  <c r="AD27" i="19"/>
  <c r="M30" i="19"/>
  <c r="AN24" i="19"/>
  <c r="V40" i="19"/>
  <c r="C45" i="19"/>
  <c r="D42" i="19"/>
  <c r="T37" i="19"/>
  <c r="AJ55" i="19"/>
  <c r="M50" i="19"/>
  <c r="D48" i="19"/>
  <c r="AI48" i="19"/>
  <c r="H50" i="19"/>
  <c r="S23" i="19"/>
  <c r="AG31" i="19"/>
  <c r="C25" i="19"/>
  <c r="L47" i="19"/>
  <c r="F38" i="19"/>
  <c r="AD51" i="19"/>
  <c r="AL25" i="19"/>
  <c r="G42" i="19"/>
  <c r="L52" i="19"/>
  <c r="AA41" i="19"/>
  <c r="AF53" i="19"/>
  <c r="U41" i="19"/>
  <c r="P25" i="19"/>
  <c r="AC34" i="19"/>
  <c r="U54" i="19"/>
  <c r="AA33" i="19"/>
  <c r="AE47" i="19"/>
  <c r="P36" i="19"/>
  <c r="O37" i="19"/>
  <c r="AD55" i="19"/>
  <c r="J54" i="19"/>
  <c r="B45" i="19"/>
  <c r="AL44" i="19"/>
  <c r="AH40" i="19"/>
  <c r="AA40" i="19"/>
  <c r="K48" i="19"/>
  <c r="W38" i="19"/>
  <c r="M23" i="19"/>
  <c r="AG47" i="19"/>
  <c r="Z47" i="19"/>
  <c r="V49" i="19"/>
  <c r="AK38" i="19"/>
  <c r="AL27" i="19"/>
  <c r="Z51" i="19"/>
  <c r="X33" i="19"/>
  <c r="L39" i="19"/>
  <c r="E25" i="19"/>
  <c r="AN33" i="19"/>
  <c r="Q39" i="19"/>
  <c r="AG24" i="19"/>
  <c r="AF34" i="19"/>
  <c r="K45" i="19"/>
  <c r="X43" i="19"/>
  <c r="AB49" i="19"/>
  <c r="H39" i="19"/>
  <c r="AJ33" i="19"/>
  <c r="Y39" i="19"/>
  <c r="AL41" i="19"/>
  <c r="Q37" i="19"/>
  <c r="AL23" i="19"/>
  <c r="F28" i="19"/>
  <c r="M22" i="19"/>
  <c r="AN48" i="19"/>
  <c r="G36" i="19"/>
  <c r="X49" i="19"/>
  <c r="D39" i="19"/>
  <c r="AJ46" i="19"/>
  <c r="X52" i="19"/>
  <c r="H43" i="19"/>
  <c r="C47" i="19"/>
  <c r="Z43" i="19"/>
  <c r="U26" i="19"/>
  <c r="AB28" i="19"/>
  <c r="I47" i="19"/>
  <c r="AL28" i="19"/>
  <c r="M27" i="19"/>
  <c r="B41" i="19"/>
  <c r="AB32" i="19"/>
  <c r="O49" i="19"/>
  <c r="AK44" i="19"/>
  <c r="O42" i="19"/>
  <c r="V43" i="19"/>
  <c r="S54" i="19"/>
  <c r="P44" i="19"/>
  <c r="AN45" i="19"/>
  <c r="Q36" i="19"/>
  <c r="AH22" i="19"/>
  <c r="AB50" i="19"/>
  <c r="AF51" i="19"/>
  <c r="X54" i="19"/>
  <c r="AL54" i="19"/>
  <c r="AJ23" i="19"/>
  <c r="L24" i="19"/>
  <c r="V48" i="19"/>
  <c r="AJ31" i="19"/>
  <c r="AA25" i="19"/>
  <c r="AC30" i="19"/>
  <c r="D36" i="19"/>
  <c r="B47" i="19"/>
  <c r="O34" i="19"/>
  <c r="K55" i="19"/>
  <c r="X34" i="19"/>
  <c r="V54" i="19"/>
  <c r="AJ52" i="19"/>
  <c r="AH54" i="19"/>
  <c r="B49" i="19"/>
  <c r="AG55" i="19"/>
  <c r="L23" i="19"/>
  <c r="W31" i="19"/>
  <c r="J29" i="19"/>
  <c r="E29" i="19"/>
  <c r="AF23" i="19"/>
  <c r="AF36" i="19"/>
  <c r="U35" i="19"/>
  <c r="G35" i="19"/>
  <c r="P52" i="19"/>
  <c r="E45" i="19"/>
  <c r="M45" i="19"/>
  <c r="G23" i="19"/>
  <c r="X47" i="19"/>
  <c r="AI46" i="19"/>
  <c r="AH37" i="19"/>
  <c r="AI25" i="19"/>
  <c r="AH28" i="19"/>
  <c r="AM30" i="19"/>
  <c r="W50" i="19"/>
  <c r="S31" i="19"/>
  <c r="AF31" i="19"/>
  <c r="AH27" i="19"/>
  <c r="Q38" i="19"/>
  <c r="AM28" i="19"/>
  <c r="T25" i="19"/>
  <c r="B32" i="19"/>
  <c r="AC53" i="19"/>
  <c r="W42" i="19"/>
  <c r="AK33" i="19"/>
  <c r="Y53" i="19"/>
  <c r="O32" i="19"/>
  <c r="F29" i="19"/>
  <c r="Z32" i="19"/>
  <c r="H42" i="19"/>
  <c r="P38" i="19"/>
  <c r="Y35" i="19"/>
  <c r="Y29" i="19"/>
  <c r="AN41" i="19"/>
  <c r="R33" i="19"/>
  <c r="X55" i="19"/>
  <c r="K27" i="19"/>
  <c r="AD40" i="19"/>
  <c r="V24" i="19"/>
  <c r="K34" i="19"/>
  <c r="AN27" i="19"/>
  <c r="P55" i="19"/>
  <c r="H22" i="19"/>
  <c r="AD52" i="19"/>
  <c r="N40" i="19"/>
  <c r="M35" i="19"/>
  <c r="X38" i="19"/>
  <c r="O29" i="19"/>
  <c r="AL43" i="19"/>
  <c r="AG41" i="19"/>
  <c r="AM54" i="19"/>
  <c r="T24" i="19"/>
  <c r="Q44" i="19"/>
  <c r="AB55" i="19"/>
  <c r="AB47" i="19"/>
  <c r="S22" i="19"/>
  <c r="AO23" i="19"/>
  <c r="H25" i="19"/>
  <c r="D52" i="19"/>
  <c r="O33" i="19"/>
  <c r="AC46" i="19"/>
  <c r="AK50" i="19"/>
  <c r="AM47" i="19"/>
  <c r="O39" i="19"/>
  <c r="W55" i="19"/>
  <c r="AL53" i="19"/>
  <c r="AN42" i="19"/>
  <c r="H40" i="19"/>
  <c r="S51" i="19"/>
  <c r="U27" i="19"/>
  <c r="L48" i="19"/>
  <c r="AH45" i="19"/>
  <c r="H30" i="19"/>
  <c r="V30" i="19"/>
  <c r="B39" i="19"/>
  <c r="AF29" i="19"/>
  <c r="W23" i="19"/>
  <c r="X35" i="19"/>
  <c r="AE51" i="19"/>
  <c r="M38" i="19"/>
  <c r="E53" i="19"/>
  <c r="G52" i="19"/>
  <c r="AA52" i="19"/>
  <c r="D47" i="19"/>
  <c r="AF52" i="19"/>
  <c r="AB25" i="19"/>
  <c r="S45" i="19"/>
  <c r="R22" i="19"/>
  <c r="C37" i="19"/>
  <c r="AG29" i="19"/>
  <c r="AC43" i="19"/>
  <c r="AO29" i="19"/>
  <c r="P45" i="19"/>
  <c r="J31" i="19"/>
  <c r="AK47" i="19"/>
  <c r="AE28" i="19"/>
  <c r="G30" i="19"/>
  <c r="AF32" i="19"/>
  <c r="Q31" i="19"/>
  <c r="G28" i="19"/>
  <c r="AB27" i="19"/>
  <c r="AI40" i="19"/>
  <c r="J30" i="19"/>
  <c r="Z48" i="19"/>
  <c r="L46" i="19"/>
  <c r="N41" i="19"/>
  <c r="AM38" i="19"/>
  <c r="U46" i="19"/>
  <c r="Q55" i="19"/>
  <c r="O40" i="19"/>
  <c r="P37" i="19"/>
  <c r="R55" i="19"/>
  <c r="P41" i="19"/>
  <c r="F22" i="19"/>
  <c r="R52" i="19"/>
  <c r="E38" i="19"/>
  <c r="Y28" i="19"/>
  <c r="J46" i="19"/>
  <c r="F35" i="19"/>
  <c r="U48" i="19"/>
  <c r="E51" i="19"/>
  <c r="E33" i="19"/>
  <c r="U29" i="19"/>
  <c r="L36" i="19"/>
  <c r="S52" i="19"/>
  <c r="O54" i="19"/>
  <c r="S50" i="19"/>
  <c r="P46" i="19"/>
  <c r="Q50" i="19"/>
  <c r="AI44" i="19"/>
  <c r="K51" i="19"/>
  <c r="AI30" i="19"/>
  <c r="W22" i="19"/>
  <c r="AH29" i="19"/>
  <c r="E32" i="19"/>
  <c r="AF26" i="19"/>
  <c r="G49" i="19"/>
  <c r="V27" i="19"/>
  <c r="U37" i="19"/>
  <c r="AN55" i="19"/>
  <c r="S47" i="19"/>
  <c r="AL33" i="19"/>
  <c r="X23" i="19"/>
  <c r="AE46" i="19"/>
  <c r="Z54" i="19"/>
  <c r="H47" i="19"/>
  <c r="AB31" i="19"/>
  <c r="R23" i="19"/>
  <c r="W25" i="19"/>
  <c r="D44" i="19"/>
  <c r="C26" i="19"/>
  <c r="AG22" i="19"/>
  <c r="D37" i="19"/>
  <c r="AG45" i="19"/>
  <c r="O31" i="19"/>
  <c r="C46" i="19"/>
  <c r="AH53" i="19"/>
  <c r="K50" i="19"/>
  <c r="S34" i="19"/>
  <c r="D46" i="19"/>
  <c r="S42" i="19"/>
  <c r="AA37" i="19"/>
  <c r="AO25" i="19"/>
  <c r="AM44" i="19"/>
  <c r="E31" i="19"/>
  <c r="AB44" i="19"/>
  <c r="S25" i="19"/>
  <c r="P35" i="19"/>
  <c r="N26" i="19"/>
  <c r="AB35" i="19"/>
  <c r="X28" i="19"/>
  <c r="O22" i="19"/>
  <c r="AB26" i="19"/>
  <c r="AG35" i="19"/>
  <c r="N50" i="19"/>
  <c r="AC37" i="19"/>
  <c r="Q52" i="19"/>
  <c r="AB37" i="19"/>
  <c r="AN36" i="19"/>
  <c r="G50" i="19"/>
  <c r="C41" i="19"/>
  <c r="K30" i="19"/>
  <c r="AO30" i="19"/>
  <c r="AO33" i="19"/>
  <c r="D53" i="19"/>
  <c r="Z28" i="19"/>
  <c r="AG25" i="19"/>
  <c r="H31" i="19"/>
  <c r="B31" i="19"/>
  <c r="X39" i="19"/>
  <c r="W54" i="19"/>
  <c r="AK49" i="19"/>
  <c r="AL51" i="19"/>
  <c r="J44" i="19"/>
  <c r="G51" i="19"/>
  <c r="AE37" i="19"/>
  <c r="P51" i="19"/>
  <c r="AF47" i="19"/>
  <c r="V34" i="19"/>
  <c r="AL52" i="19"/>
  <c r="Y51" i="19"/>
  <c r="E39" i="19"/>
  <c r="AL35" i="19"/>
  <c r="AN54" i="19"/>
  <c r="F39" i="19"/>
  <c r="AC48" i="19"/>
  <c r="B43" i="19"/>
  <c r="Q51" i="19"/>
  <c r="P26" i="19"/>
  <c r="I53" i="19"/>
  <c r="I33" i="19"/>
  <c r="W26" i="19"/>
  <c r="AK25" i="19"/>
  <c r="W37" i="19"/>
  <c r="I50" i="19"/>
  <c r="AN35" i="19"/>
  <c r="AO51" i="19"/>
  <c r="Z33" i="19"/>
  <c r="B24" i="19"/>
  <c r="D51" i="19"/>
  <c r="W53" i="19"/>
  <c r="F48" i="19"/>
  <c r="T54" i="19"/>
  <c r="H24" i="19"/>
  <c r="X32" i="19"/>
  <c r="R27" i="19"/>
  <c r="AG28" i="19"/>
  <c r="T23" i="19"/>
  <c r="AM35" i="19"/>
  <c r="AL29" i="19"/>
  <c r="AE36" i="19"/>
  <c r="K36" i="19"/>
  <c r="AL47" i="19"/>
  <c r="C43" i="19"/>
  <c r="Q25" i="19"/>
  <c r="AO44" i="19"/>
  <c r="W45" i="19"/>
  <c r="I23" i="19"/>
  <c r="AA27" i="19"/>
  <c r="AD29" i="19"/>
  <c r="AI31" i="19"/>
  <c r="S49" i="19"/>
  <c r="R32" i="19"/>
  <c r="AJ30" i="19"/>
  <c r="AL26" i="19"/>
  <c r="V37" i="19"/>
  <c r="O28" i="19"/>
  <c r="AB34" i="19"/>
  <c r="V28" i="19"/>
  <c r="AE25" i="19"/>
  <c r="AF37" i="19"/>
  <c r="W51" i="19"/>
  <c r="AL55" i="19"/>
  <c r="W49" i="19"/>
  <c r="AE31" i="19"/>
  <c r="B28" i="19"/>
  <c r="T26" i="19"/>
  <c r="Y46" i="19"/>
  <c r="U52" i="19"/>
  <c r="F45" i="19"/>
  <c r="M48" i="19"/>
  <c r="AB24" i="19"/>
  <c r="AF39" i="19"/>
  <c r="K54" i="19"/>
  <c r="F26" i="19"/>
  <c r="B53" i="19"/>
  <c r="AH44" i="19"/>
  <c r="U40" i="19"/>
  <c r="O55" i="19"/>
  <c r="AG44" i="19"/>
  <c r="AG53" i="19"/>
  <c r="Y36" i="19"/>
  <c r="B54" i="19"/>
  <c r="I36" i="19"/>
  <c r="U53" i="19"/>
  <c r="M53" i="19"/>
  <c r="K47" i="19"/>
  <c r="AK41" i="19"/>
  <c r="I39" i="19"/>
  <c r="AK35" i="19"/>
  <c r="AB45" i="19"/>
  <c r="J49" i="19"/>
  <c r="H63" i="42"/>
  <c r="O18" i="42"/>
  <c r="E89" i="42"/>
  <c r="Q28" i="42"/>
  <c r="AH22" i="42"/>
  <c r="X59" i="42"/>
  <c r="Q42" i="42"/>
  <c r="Q92" i="42"/>
  <c r="AA41" i="42"/>
  <c r="V69" i="42"/>
  <c r="B39" i="42"/>
  <c r="I63" i="42"/>
  <c r="F28" i="42"/>
  <c r="U89" i="42"/>
  <c r="Y84" i="42"/>
  <c r="I39" i="42"/>
  <c r="AF46" i="42"/>
  <c r="G18" i="42"/>
  <c r="T30" i="42"/>
  <c r="U71" i="42"/>
  <c r="F42" i="42"/>
  <c r="Y60" i="42"/>
  <c r="AB21" i="42"/>
  <c r="C23" i="42"/>
  <c r="AC39" i="42"/>
  <c r="J90" i="42"/>
  <c r="S57" i="42"/>
  <c r="N70" i="42"/>
  <c r="S23" i="42"/>
  <c r="R41" i="42"/>
  <c r="O78" i="42"/>
  <c r="D88" i="42"/>
  <c r="N91" i="42"/>
  <c r="R88" i="42"/>
  <c r="T79" i="42"/>
  <c r="T41" i="42"/>
  <c r="W19" i="42"/>
  <c r="O25" i="42"/>
  <c r="X25" i="42"/>
  <c r="Z43" i="42"/>
  <c r="AD42" i="42"/>
  <c r="F84" i="42"/>
  <c r="F18" i="42"/>
  <c r="E26" i="42"/>
  <c r="G44" i="42"/>
  <c r="O67" i="42"/>
  <c r="L24" i="42"/>
  <c r="R48" i="42"/>
  <c r="R86" i="42"/>
  <c r="E83" i="42"/>
  <c r="U65" i="42"/>
  <c r="M30" i="42"/>
  <c r="AF23" i="42"/>
  <c r="J39" i="42"/>
  <c r="P41" i="42"/>
  <c r="AE40" i="42"/>
  <c r="T71" i="42"/>
  <c r="O26" i="42"/>
  <c r="Z28" i="42"/>
  <c r="D48" i="42"/>
  <c r="Q83" i="42"/>
  <c r="O30" i="42"/>
  <c r="L19" i="42"/>
  <c r="X92" i="42"/>
  <c r="S81" i="42"/>
  <c r="L22" i="42"/>
  <c r="Q45" i="42"/>
  <c r="B62" i="42"/>
  <c r="X77" i="42"/>
  <c r="Y79" i="42"/>
  <c r="K20" i="42"/>
  <c r="AJ24" i="42"/>
  <c r="J41" i="42"/>
  <c r="O79" i="42"/>
  <c r="R63" i="42"/>
  <c r="G86" i="42"/>
  <c r="AI18" i="42"/>
  <c r="W30" i="42"/>
  <c r="P81" i="42"/>
  <c r="S27" i="42"/>
  <c r="C37" i="42"/>
  <c r="AB26" i="42"/>
  <c r="AB45" i="42"/>
  <c r="B65" i="42"/>
  <c r="R27" i="42"/>
  <c r="F83" i="42"/>
  <c r="U19" i="42"/>
  <c r="K86" i="42"/>
  <c r="D42" i="42"/>
  <c r="N20" i="42"/>
  <c r="E30" i="42"/>
  <c r="O58" i="42"/>
  <c r="U84" i="42"/>
  <c r="Q44" i="42"/>
  <c r="Q72" i="42"/>
  <c r="M63" i="42"/>
  <c r="Q85" i="42"/>
  <c r="M91" i="42"/>
  <c r="R62" i="42"/>
  <c r="M82" i="42"/>
  <c r="J85" i="42"/>
  <c r="F68" i="42"/>
  <c r="M70" i="42"/>
  <c r="I70" i="42"/>
  <c r="O39" i="42"/>
  <c r="Q86" i="42"/>
  <c r="N41" i="42"/>
  <c r="I48" i="42"/>
  <c r="V89" i="42"/>
  <c r="X63" i="42"/>
  <c r="S64" i="42"/>
  <c r="X61" i="42"/>
  <c r="E90" i="42"/>
  <c r="N62" i="42"/>
  <c r="W63" i="42"/>
  <c r="G36" i="42"/>
  <c r="N40" i="42"/>
  <c r="Z45" i="42"/>
  <c r="P57" i="42"/>
  <c r="J57" i="42"/>
  <c r="P23" i="42"/>
  <c r="AJ26" i="42"/>
  <c r="U30" i="42"/>
  <c r="AH47" i="42"/>
  <c r="G23" i="42"/>
  <c r="R80" i="42"/>
  <c r="R91" i="42"/>
  <c r="F67" i="42"/>
  <c r="E69" i="42"/>
  <c r="F61" i="42"/>
  <c r="AJ39" i="42"/>
  <c r="I78" i="42"/>
  <c r="L57" i="42"/>
  <c r="I85" i="42"/>
  <c r="L60" i="42"/>
  <c r="I92" i="42"/>
  <c r="H61" i="42"/>
  <c r="U81" i="42"/>
  <c r="R84" i="42"/>
  <c r="Y80" i="42"/>
  <c r="U63" i="42"/>
  <c r="R71" i="42"/>
  <c r="N58" i="42"/>
  <c r="F45" i="42"/>
  <c r="G46" i="42"/>
  <c r="X48" i="42"/>
  <c r="F58" i="42"/>
  <c r="X71" i="42"/>
  <c r="J72" i="42"/>
  <c r="L65" i="42"/>
  <c r="X79" i="42"/>
  <c r="M47" i="42"/>
  <c r="P67" i="42"/>
  <c r="AJ36" i="42"/>
  <c r="V41" i="42"/>
  <c r="G45" i="42"/>
  <c r="O37" i="42"/>
  <c r="X67" i="42"/>
  <c r="J24" i="42"/>
  <c r="AD27" i="42"/>
  <c r="AA36" i="42"/>
  <c r="R59" i="42"/>
  <c r="Y78" i="42"/>
  <c r="R42" i="42"/>
  <c r="J79" i="42"/>
  <c r="R72" i="42"/>
  <c r="R83" i="42"/>
  <c r="F91" i="42"/>
  <c r="V77" i="42"/>
  <c r="Y77" i="42"/>
  <c r="AE43" i="42"/>
  <c r="V88" i="42"/>
  <c r="C62" i="42"/>
  <c r="H83" i="42"/>
  <c r="R87" i="42"/>
  <c r="O87" i="42"/>
  <c r="R44" i="42"/>
  <c r="B71" i="42"/>
  <c r="G26" i="42"/>
  <c r="L44" i="42"/>
  <c r="AG25" i="42"/>
  <c r="X57" i="42"/>
  <c r="S59" i="42"/>
  <c r="F77" i="42"/>
  <c r="V91" i="42"/>
  <c r="Q88" i="42"/>
  <c r="I81" i="42"/>
  <c r="J78" i="42"/>
  <c r="L46" i="42"/>
  <c r="P64" i="42"/>
  <c r="L36" i="42"/>
  <c r="U40" i="42"/>
  <c r="F44" i="42"/>
  <c r="B36" i="42"/>
  <c r="E91" i="42"/>
  <c r="M61" i="42"/>
  <c r="O63" i="42"/>
  <c r="V68" i="42"/>
  <c r="I89" i="42"/>
  <c r="B83" i="42"/>
  <c r="X43" i="42"/>
  <c r="B43" i="42"/>
  <c r="C29" i="42"/>
  <c r="H29" i="42"/>
  <c r="M29" i="42"/>
  <c r="E21" i="42"/>
  <c r="S18" i="42"/>
  <c r="AD29" i="42"/>
  <c r="U21" i="42"/>
  <c r="J19" i="42"/>
  <c r="K79" i="42"/>
  <c r="F48" i="42"/>
  <c r="P77" i="42"/>
  <c r="Q87" i="42"/>
  <c r="S72" i="42"/>
  <c r="I57" i="42"/>
  <c r="J81" i="42"/>
  <c r="M72" i="42"/>
  <c r="T80" i="42"/>
  <c r="I87" i="42"/>
  <c r="X89" i="42"/>
  <c r="V70" i="42"/>
  <c r="T47" i="42"/>
  <c r="T72" i="42"/>
  <c r="Y87" i="42"/>
  <c r="R89" i="42"/>
  <c r="C67" i="42"/>
  <c r="E71" i="42"/>
  <c r="J87" i="42"/>
  <c r="U45" i="42"/>
  <c r="O57" i="42"/>
  <c r="C58" i="42"/>
  <c r="I43" i="42"/>
  <c r="C78" i="42"/>
  <c r="C41" i="42"/>
  <c r="R40" i="42"/>
  <c r="D25" i="42"/>
  <c r="X78" i="42"/>
  <c r="Y67" i="42"/>
  <c r="M66" i="42"/>
  <c r="H69" i="42"/>
  <c r="X87" i="42"/>
  <c r="U64" i="42"/>
  <c r="E81" i="42"/>
  <c r="H47" i="42"/>
  <c r="H42" i="42"/>
  <c r="U47" i="42"/>
  <c r="I68" i="42"/>
  <c r="F37" i="42"/>
  <c r="B40" i="42"/>
  <c r="I28" i="42"/>
  <c r="X66" i="42"/>
  <c r="C60" i="42"/>
  <c r="H77" i="42"/>
  <c r="V82" i="42"/>
  <c r="S67" i="42"/>
  <c r="T46" i="42"/>
  <c r="B87" i="42"/>
  <c r="T27" i="42"/>
  <c r="W25" i="42"/>
  <c r="AB25" i="42"/>
  <c r="I25" i="42"/>
  <c r="N18" i="42"/>
  <c r="AH28" i="42"/>
  <c r="N21" i="42"/>
  <c r="AB18" i="42"/>
  <c r="AD48" i="42"/>
  <c r="P72" i="42"/>
  <c r="Y46" i="42"/>
  <c r="G43" i="42"/>
  <c r="V84" i="42"/>
  <c r="W69" i="42"/>
  <c r="R57" i="42"/>
  <c r="E44" i="42"/>
  <c r="X83" i="42"/>
  <c r="R82" i="42"/>
  <c r="F69" i="42"/>
  <c r="I65" i="42"/>
  <c r="U88" i="42"/>
  <c r="C42" i="42"/>
  <c r="M57" i="42"/>
  <c r="T86" i="42"/>
  <c r="M85" i="42"/>
  <c r="O65" i="42"/>
  <c r="T63" i="42"/>
  <c r="H67" i="42"/>
  <c r="F64" i="42"/>
  <c r="T66" i="42"/>
  <c r="T61" i="42"/>
  <c r="F88" i="42"/>
  <c r="E39" i="42"/>
  <c r="E59" i="42"/>
  <c r="Q37" i="42"/>
  <c r="AA29" i="42"/>
  <c r="M22" i="42"/>
  <c r="C63" i="42"/>
  <c r="X60" i="42"/>
  <c r="I59" i="42"/>
  <c r="H91" i="42"/>
  <c r="I88" i="42"/>
  <c r="U69" i="42"/>
  <c r="X62" i="42"/>
  <c r="O81" i="42"/>
  <c r="I38" i="42"/>
  <c r="Q43" i="42"/>
  <c r="AC48" i="42"/>
  <c r="P66" i="42"/>
  <c r="AB36" i="42"/>
  <c r="R25" i="42"/>
  <c r="D43" i="42"/>
  <c r="W47" i="42"/>
  <c r="B68" i="42"/>
  <c r="N65" i="42"/>
  <c r="W57" i="42"/>
  <c r="N38" i="42"/>
  <c r="I47" i="42"/>
  <c r="C22" i="42"/>
  <c r="H22" i="42"/>
  <c r="X21" i="42"/>
  <c r="AC21" i="42"/>
  <c r="R29" i="42"/>
  <c r="I21" i="42"/>
  <c r="W18" i="42"/>
  <c r="G30" i="42"/>
  <c r="N47" i="42"/>
  <c r="I58" i="42"/>
  <c r="G83" i="42"/>
  <c r="Z41" i="42"/>
  <c r="G67" i="42"/>
  <c r="L89" i="42"/>
  <c r="L64" i="42"/>
  <c r="R69" i="42"/>
  <c r="T44" i="42"/>
  <c r="J80" i="42"/>
  <c r="C61" i="42"/>
  <c r="I62" i="42"/>
  <c r="B77" i="42"/>
  <c r="W42" i="42"/>
  <c r="AH39" i="42"/>
  <c r="X81" i="42"/>
  <c r="Q41" i="42"/>
  <c r="U79" i="42"/>
  <c r="AG28" i="42"/>
  <c r="AH46" i="42"/>
  <c r="L59" i="42"/>
  <c r="M39" i="42"/>
  <c r="AA22" i="42"/>
  <c r="H58" i="42"/>
  <c r="U43" i="42"/>
  <c r="P21" i="42"/>
  <c r="G82" i="42"/>
  <c r="Y62" i="42"/>
  <c r="J70" i="42"/>
  <c r="N48" i="42"/>
  <c r="E62" i="42"/>
  <c r="AE26" i="42"/>
  <c r="AH24" i="42"/>
  <c r="O24" i="42"/>
  <c r="T24" i="42"/>
  <c r="N83" i="42"/>
  <c r="AF26" i="42"/>
  <c r="Y20" i="42"/>
  <c r="D18" i="42"/>
  <c r="L68" i="42"/>
  <c r="L88" i="42"/>
  <c r="Y61" i="42"/>
  <c r="K47" i="42"/>
  <c r="J40" i="42"/>
  <c r="D89" i="42"/>
  <c r="I91" i="42"/>
  <c r="S58" i="42"/>
  <c r="AG40" i="42"/>
  <c r="K46" i="42"/>
  <c r="K64" i="42"/>
  <c r="N85" i="42"/>
  <c r="AA38" i="42"/>
  <c r="N27" i="42"/>
  <c r="AH30" i="42"/>
  <c r="V58" i="42"/>
  <c r="T23" i="42"/>
  <c r="E27" i="42"/>
  <c r="AH20" i="42"/>
  <c r="M18" i="42"/>
  <c r="L29" i="42"/>
  <c r="M21" i="42"/>
  <c r="D19" i="42"/>
  <c r="W77" i="42"/>
  <c r="H57" i="42"/>
  <c r="M92" i="42"/>
  <c r="J84" i="42"/>
  <c r="C90" i="42"/>
  <c r="W58" i="42"/>
  <c r="Q62" i="42"/>
  <c r="N25" i="42"/>
  <c r="AG46" i="42"/>
  <c r="T87" i="42"/>
  <c r="K92" i="42"/>
  <c r="AG42" i="42"/>
  <c r="F92" i="42"/>
  <c r="AI42" i="42"/>
  <c r="H43" i="42"/>
  <c r="N42" i="42"/>
  <c r="AC40" i="42"/>
  <c r="L25" i="42"/>
  <c r="AB24" i="42"/>
  <c r="AG24" i="42"/>
  <c r="C25" i="42"/>
  <c r="AG26" i="42"/>
  <c r="AD44" i="42"/>
  <c r="K19" i="42"/>
  <c r="Y66" i="42"/>
  <c r="AH40" i="42"/>
  <c r="D82" i="42"/>
  <c r="E92" i="42"/>
  <c r="G81" i="42"/>
  <c r="U82" i="42"/>
  <c r="U57" i="42"/>
  <c r="X70" i="42"/>
  <c r="U48" i="42"/>
  <c r="C66" i="42"/>
  <c r="AE47" i="42"/>
  <c r="B70" i="42"/>
  <c r="M37" i="42"/>
  <c r="E42" i="42"/>
  <c r="J69" i="42"/>
  <c r="I72" i="42"/>
  <c r="M88" i="42"/>
  <c r="S21" i="42"/>
  <c r="I77" i="42"/>
  <c r="I71" i="42"/>
  <c r="Y44" i="42"/>
  <c r="U91" i="42"/>
  <c r="G41" i="42"/>
  <c r="I41" i="42"/>
  <c r="R18" i="42"/>
  <c r="F90" i="42"/>
  <c r="R78" i="42"/>
  <c r="Y86" i="42"/>
  <c r="F40" i="42"/>
  <c r="B81" i="42"/>
  <c r="O89" i="42"/>
  <c r="B72" i="42"/>
  <c r="C79" i="42"/>
  <c r="W61" i="42"/>
  <c r="P27" i="42"/>
  <c r="T20" i="42"/>
  <c r="C91" i="42"/>
  <c r="V27" i="42"/>
  <c r="Y63" i="42"/>
  <c r="U83" i="42"/>
  <c r="G77" i="42"/>
  <c r="AD45" i="42"/>
  <c r="AC38" i="42"/>
  <c r="L77" i="42"/>
  <c r="R77" i="42"/>
  <c r="C70" i="42"/>
  <c r="N37" i="42"/>
  <c r="G42" i="42"/>
  <c r="S47" i="42"/>
  <c r="V62" i="42"/>
  <c r="B82" i="42"/>
  <c r="W24" i="42"/>
  <c r="H28" i="42"/>
  <c r="AA37" i="42"/>
  <c r="O70" i="42"/>
  <c r="N24" i="42"/>
  <c r="H18" i="42"/>
  <c r="P28" i="42"/>
  <c r="H21" i="42"/>
  <c r="V18" i="42"/>
  <c r="G59" i="42"/>
  <c r="D71" i="42"/>
  <c r="X90" i="42"/>
  <c r="B64" i="42"/>
  <c r="Q69" i="42"/>
  <c r="T39" i="42"/>
  <c r="Y27" i="42"/>
  <c r="K27" i="42"/>
  <c r="C43" i="42"/>
  <c r="F20" i="42"/>
  <c r="P88" i="42"/>
  <c r="L78" i="42"/>
  <c r="W85" i="42"/>
  <c r="Y70" i="42"/>
  <c r="C38" i="42"/>
  <c r="S37" i="42"/>
  <c r="X37" i="42"/>
  <c r="V36" i="42"/>
  <c r="C85" i="42"/>
  <c r="N89" i="42"/>
  <c r="O92" i="42"/>
  <c r="Q48" i="42"/>
  <c r="AF19" i="42"/>
  <c r="W22" i="42"/>
  <c r="D27" i="42"/>
  <c r="W89" i="42"/>
  <c r="V43" i="42"/>
  <c r="D40" i="42"/>
  <c r="J89" i="42"/>
  <c r="K78" i="42"/>
  <c r="V86" i="42"/>
  <c r="Q80" i="42"/>
  <c r="H85" i="42"/>
  <c r="F72" i="42"/>
  <c r="M79" i="42"/>
  <c r="AA43" i="42"/>
  <c r="F57" i="42"/>
  <c r="C81" i="42"/>
  <c r="G38" i="42"/>
  <c r="U41" i="42"/>
  <c r="J29" i="42"/>
  <c r="B42" i="42"/>
  <c r="AE21" i="42"/>
  <c r="E82" i="42"/>
  <c r="X84" i="42"/>
  <c r="Q91" i="42"/>
  <c r="S38" i="42"/>
  <c r="L63" i="42"/>
  <c r="X58" i="42"/>
  <c r="R65" i="42"/>
  <c r="V48" i="42"/>
  <c r="X28" i="42"/>
  <c r="Y89" i="42"/>
  <c r="W60" i="42"/>
  <c r="J48" i="42"/>
  <c r="H62" i="42"/>
  <c r="E65" i="42"/>
  <c r="AB41" i="42"/>
  <c r="AC29" i="42"/>
  <c r="K80" i="42"/>
  <c r="U78" i="42"/>
  <c r="L62" i="42"/>
  <c r="S45" i="42"/>
  <c r="H46" i="42"/>
  <c r="AB37" i="42"/>
  <c r="J38" i="42"/>
  <c r="Y38" i="42"/>
  <c r="T26" i="42"/>
  <c r="AA20" i="42"/>
  <c r="N92" i="42"/>
  <c r="AA27" i="42"/>
  <c r="AC20" i="42"/>
  <c r="G72" i="42"/>
  <c r="F78" i="42"/>
  <c r="K70" i="42"/>
  <c r="M84" i="42"/>
  <c r="T85" i="42"/>
  <c r="R92" i="42"/>
  <c r="C57" i="42"/>
  <c r="G57" i="42"/>
  <c r="N81" i="42"/>
  <c r="H38" i="42"/>
  <c r="O43" i="42"/>
  <c r="AI46" i="42"/>
  <c r="J42" i="42"/>
  <c r="AF21" i="42"/>
  <c r="Q25" i="42"/>
  <c r="B29" i="42"/>
  <c r="AJ40" i="42"/>
  <c r="W21" i="42"/>
  <c r="AI28" i="42"/>
  <c r="C21" i="42"/>
  <c r="Q18" i="42"/>
  <c r="X29" i="42"/>
  <c r="O48" i="42"/>
  <c r="U92" i="42"/>
  <c r="L66" i="42"/>
  <c r="F79" i="42"/>
  <c r="K45" i="42"/>
  <c r="E43" i="42"/>
  <c r="D61" i="42"/>
  <c r="S41" i="42"/>
  <c r="AE19" i="42"/>
  <c r="T25" i="42"/>
  <c r="D68" i="42"/>
  <c r="M59" i="42"/>
  <c r="R58" i="42"/>
  <c r="C80" i="42"/>
  <c r="N71" i="42"/>
  <c r="O72" i="42"/>
  <c r="V65" i="42"/>
  <c r="G39" i="42"/>
  <c r="Z39" i="42"/>
  <c r="Q40" i="42"/>
  <c r="E38" i="42"/>
  <c r="AI23" i="42"/>
  <c r="R30" i="42"/>
  <c r="O77" i="42"/>
  <c r="V19" i="42"/>
  <c r="D81" i="42"/>
  <c r="S87" i="42"/>
  <c r="W38" i="42"/>
  <c r="G58" i="42"/>
  <c r="P71" i="42"/>
  <c r="M40" i="42"/>
  <c r="AI47" i="42"/>
  <c r="I84" i="42"/>
  <c r="S62" i="42"/>
  <c r="O90" i="42"/>
  <c r="W39" i="42"/>
  <c r="AJ44" i="42"/>
  <c r="Q60" i="42"/>
  <c r="B78" i="42"/>
  <c r="AC37" i="42"/>
  <c r="S26" i="42"/>
  <c r="D30" i="42"/>
  <c r="AE45" i="42"/>
  <c r="N59" i="42"/>
  <c r="T64" i="42"/>
  <c r="J44" i="42"/>
  <c r="Q77" i="42"/>
  <c r="B89" i="42"/>
  <c r="V28" i="42"/>
  <c r="T92" i="42"/>
  <c r="S28" i="42"/>
  <c r="AB27" i="42"/>
  <c r="G66" i="42"/>
  <c r="O64" i="42"/>
  <c r="O88" i="42"/>
  <c r="AF45" i="42"/>
  <c r="D28" i="42"/>
  <c r="L21" i="42"/>
  <c r="X64" i="42"/>
  <c r="AA19" i="42"/>
  <c r="Q71" i="42"/>
  <c r="T48" i="42"/>
  <c r="M28" i="42"/>
  <c r="G25" i="42"/>
  <c r="T84" i="42"/>
  <c r="R61" i="42"/>
  <c r="S36" i="42"/>
  <c r="Y45" i="42"/>
  <c r="O80" i="42"/>
  <c r="G28" i="42"/>
  <c r="F80" i="42"/>
  <c r="V29" i="42"/>
  <c r="Q26" i="42"/>
  <c r="C19" i="42"/>
  <c r="H60" i="42"/>
  <c r="P42" i="42"/>
  <c r="Z23" i="42"/>
  <c r="D38" i="42"/>
  <c r="G88" i="42"/>
  <c r="S63" i="42"/>
  <c r="I79" i="42"/>
  <c r="AH41" i="42"/>
  <c r="F36" i="42"/>
  <c r="AJ47" i="42"/>
  <c r="AH23" i="42"/>
  <c r="W46" i="42"/>
  <c r="G29" i="42"/>
  <c r="AE24" i="42"/>
  <c r="AD19" i="42"/>
  <c r="W41" i="42"/>
  <c r="C45" i="42"/>
  <c r="L48" i="42"/>
  <c r="AH43" i="42"/>
  <c r="C59" i="42"/>
  <c r="T82" i="42"/>
  <c r="E85" i="42"/>
  <c r="X91" i="42"/>
  <c r="Y41" i="42"/>
  <c r="AG41" i="42"/>
  <c r="D41" i="42"/>
  <c r="S39" i="42"/>
  <c r="Q24" i="42"/>
  <c r="AG23" i="42"/>
  <c r="AA24" i="42"/>
  <c r="L28" i="42"/>
  <c r="Q23" i="42"/>
  <c r="Z19" i="42"/>
  <c r="S42" i="42"/>
  <c r="X24" i="42"/>
  <c r="U18" i="42"/>
  <c r="K88" i="42"/>
  <c r="AI41" i="42"/>
  <c r="P86" i="42"/>
  <c r="M71" i="42"/>
  <c r="S85" i="42"/>
  <c r="B67" i="42"/>
  <c r="F85" i="42"/>
  <c r="Q67" i="42"/>
  <c r="B37" i="42"/>
  <c r="X41" i="42"/>
  <c r="AJ46" i="42"/>
  <c r="J61" i="42"/>
  <c r="B69" i="42"/>
  <c r="K24" i="42"/>
  <c r="AE27" i="42"/>
  <c r="AC36" i="42"/>
  <c r="W64" i="42"/>
  <c r="B24" i="42"/>
  <c r="B19" i="42"/>
  <c r="O27" i="42"/>
  <c r="AE20" i="42"/>
  <c r="J18" i="42"/>
  <c r="I60" i="42"/>
  <c r="W66" i="42"/>
  <c r="AF22" i="42"/>
  <c r="AB22" i="42"/>
  <c r="Z44" i="42"/>
  <c r="P89" i="42"/>
  <c r="D77" i="42"/>
  <c r="D47" i="42"/>
  <c r="E40" i="42"/>
  <c r="N69" i="42"/>
  <c r="C28" i="42"/>
  <c r="O23" i="42"/>
  <c r="D44" i="42"/>
  <c r="D67" i="42"/>
  <c r="J27" i="42"/>
  <c r="W20" i="42"/>
  <c r="N66" i="42"/>
  <c r="L87" i="42"/>
  <c r="O45" i="42"/>
  <c r="F82" i="42"/>
  <c r="X88" i="42"/>
  <c r="T59" i="42"/>
  <c r="B66" i="42"/>
  <c r="AC45" i="42"/>
  <c r="B46" i="42"/>
  <c r="H45" i="42"/>
  <c r="W43" i="42"/>
  <c r="H27" i="42"/>
  <c r="X26" i="42"/>
  <c r="AC26" i="42"/>
  <c r="N30" i="42"/>
  <c r="W29" i="42"/>
  <c r="K22" i="42"/>
  <c r="AD37" i="42"/>
  <c r="E46" i="42"/>
  <c r="R21" i="42"/>
  <c r="Y37" i="42"/>
  <c r="AI27" i="42"/>
  <c r="AD20" i="42"/>
  <c r="L90" i="42"/>
  <c r="E78" i="42"/>
  <c r="K39" i="42"/>
  <c r="Z22" i="42"/>
  <c r="J21" i="42"/>
  <c r="S80" i="42"/>
  <c r="P61" i="42"/>
  <c r="Z25" i="42"/>
  <c r="J82" i="42"/>
  <c r="AH45" i="42"/>
  <c r="R28" i="42"/>
  <c r="AA45" i="42"/>
  <c r="C48" i="42"/>
  <c r="M64" i="42"/>
  <c r="AF40" i="42"/>
  <c r="V61" i="42"/>
  <c r="M27" i="42"/>
  <c r="U90" i="42"/>
  <c r="P58" i="42"/>
  <c r="X46" i="42"/>
  <c r="AE44" i="42"/>
  <c r="L23" i="42"/>
  <c r="M83" i="42"/>
  <c r="P63" i="42"/>
  <c r="AE23" i="42"/>
  <c r="AH37" i="42"/>
  <c r="L72" i="42"/>
  <c r="M68" i="42"/>
  <c r="H64" i="42"/>
  <c r="AJ30" i="42"/>
  <c r="K58" i="42"/>
  <c r="AB39" i="42"/>
  <c r="AI48" i="42"/>
  <c r="Z29" i="42"/>
  <c r="Y23" i="42"/>
  <c r="Q59" i="42"/>
  <c r="I27" i="42"/>
  <c r="S92" i="42"/>
  <c r="Y64" i="42"/>
  <c r="M62" i="42"/>
  <c r="G71" i="42"/>
  <c r="M80" i="42"/>
  <c r="L83" i="42"/>
  <c r="AC41" i="42"/>
  <c r="B41" i="42"/>
  <c r="H37" i="42"/>
  <c r="X36" i="42"/>
  <c r="B90" i="42"/>
  <c r="N77" i="42"/>
  <c r="K63" i="42"/>
  <c r="P65" i="42"/>
  <c r="AJ21" i="42"/>
  <c r="U25" i="42"/>
  <c r="O19" i="42"/>
  <c r="Q38" i="42"/>
  <c r="G24" i="42"/>
  <c r="AC19" i="42"/>
  <c r="X42" i="42"/>
  <c r="P85" i="42"/>
  <c r="S40" i="42"/>
  <c r="O68" i="42"/>
  <c r="Q68" i="42"/>
  <c r="W72" i="42"/>
  <c r="L39" i="42"/>
  <c r="O60" i="42"/>
  <c r="W48" i="42"/>
  <c r="N78" i="42"/>
  <c r="AE37" i="42"/>
  <c r="AF42" i="42"/>
  <c r="Q46" i="42"/>
  <c r="Z40" i="42"/>
  <c r="T21" i="42"/>
  <c r="E25" i="42"/>
  <c r="Y28" i="42"/>
  <c r="Q39" i="42"/>
  <c r="C69" i="42"/>
  <c r="AH27" i="42"/>
  <c r="Z20" i="42"/>
  <c r="E18" i="42"/>
  <c r="E28" i="42"/>
  <c r="X68" i="42"/>
  <c r="O41" i="42"/>
  <c r="B23" i="42"/>
  <c r="F23" i="42"/>
  <c r="K91" i="42"/>
  <c r="H87" i="42"/>
  <c r="Y71" i="42"/>
  <c r="AF39" i="42"/>
  <c r="O82" i="42"/>
  <c r="AG44" i="42"/>
  <c r="J23" i="42"/>
  <c r="T43" i="42"/>
  <c r="AC27" i="42"/>
  <c r="AC22" i="42"/>
  <c r="F19" i="42"/>
  <c r="H78" i="42"/>
  <c r="H70" i="42"/>
  <c r="S66" i="42"/>
  <c r="Y65" i="42"/>
  <c r="O66" i="42"/>
  <c r="O42" i="42"/>
  <c r="AF44" i="42"/>
  <c r="V85" i="42"/>
  <c r="X40" i="42"/>
  <c r="AE39" i="42"/>
  <c r="C40" i="42"/>
  <c r="R38" i="42"/>
  <c r="D23" i="42"/>
  <c r="I23" i="42"/>
  <c r="C24" i="42"/>
  <c r="W27" i="42"/>
  <c r="Q21" i="42"/>
  <c r="AE18" i="42"/>
  <c r="AE30" i="42"/>
  <c r="V22" i="42"/>
  <c r="W28" i="42"/>
  <c r="K82" i="42"/>
  <c r="D46" i="42"/>
  <c r="P80" i="42"/>
  <c r="Q90" i="42"/>
  <c r="S79" i="42"/>
  <c r="O59" i="42"/>
  <c r="T60" i="42"/>
  <c r="Q64" i="42"/>
  <c r="M36" i="42"/>
  <c r="W40" i="42"/>
  <c r="AI45" i="42"/>
  <c r="J58" i="42"/>
  <c r="P59" i="42"/>
  <c r="V23" i="42"/>
  <c r="G27" i="42"/>
  <c r="AA30" i="42"/>
  <c r="Z48" i="42"/>
  <c r="M23" i="42"/>
  <c r="AG47" i="42"/>
  <c r="M25" i="42"/>
  <c r="G20" i="42"/>
  <c r="P62" i="42"/>
  <c r="H90" i="42"/>
  <c r="L79" i="42"/>
  <c r="T77" i="42"/>
  <c r="S60" i="42"/>
  <c r="M43" i="42"/>
  <c r="P84" i="42"/>
  <c r="M89" i="42"/>
  <c r="V80" i="42"/>
  <c r="T37" i="42"/>
  <c r="Q36" i="42"/>
  <c r="G19" i="42"/>
  <c r="F39" i="42"/>
  <c r="P83" i="42"/>
  <c r="R64" i="42"/>
  <c r="C46" i="42"/>
  <c r="D39" i="42"/>
  <c r="V59" i="42"/>
  <c r="Y26" i="42"/>
  <c r="B22" i="42"/>
  <c r="O36" i="42"/>
  <c r="K43" i="42"/>
  <c r="H25" i="42"/>
  <c r="I18" i="42"/>
  <c r="N60" i="42"/>
  <c r="L71" i="42"/>
  <c r="H72" i="42"/>
  <c r="I83" i="42"/>
  <c r="M69" i="42"/>
  <c r="Q79" i="42"/>
  <c r="M90" i="42"/>
  <c r="F38" i="42"/>
  <c r="P20" i="42"/>
  <c r="AG18" i="42"/>
  <c r="Q81" i="42"/>
  <c r="B45" i="42"/>
  <c r="AE42" i="42"/>
  <c r="K26" i="42"/>
  <c r="L18" i="42"/>
  <c r="F87" i="42"/>
  <c r="K30" i="42"/>
  <c r="V40" i="42"/>
  <c r="E48" i="42"/>
  <c r="AA28" i="42"/>
  <c r="AF18" i="42"/>
  <c r="U80" i="42"/>
  <c r="F66" i="42"/>
  <c r="T58" i="42"/>
  <c r="I46" i="42"/>
  <c r="P38" i="42"/>
  <c r="V24" i="42"/>
  <c r="S61" i="42"/>
  <c r="C84" i="42"/>
  <c r="L26" i="42"/>
  <c r="V26" i="42"/>
  <c r="C36" i="42"/>
  <c r="U61" i="42"/>
  <c r="AC24" i="42"/>
  <c r="V45" i="42"/>
  <c r="Y48" i="42"/>
  <c r="B44" i="42"/>
  <c r="B47" i="42"/>
  <c r="C92" i="42"/>
  <c r="V57" i="42"/>
  <c r="M41" i="42"/>
  <c r="P48" i="42"/>
  <c r="U29" i="42"/>
  <c r="I24" i="42"/>
  <c r="F30" i="42"/>
  <c r="J22" i="42"/>
  <c r="B88" i="42"/>
  <c r="W67" i="42"/>
  <c r="W90" i="42"/>
  <c r="E86" i="42"/>
  <c r="P87" i="42"/>
  <c r="F65" i="42"/>
  <c r="V71" i="42"/>
  <c r="V79" i="42"/>
  <c r="R68" i="42"/>
  <c r="D66" i="42"/>
  <c r="Q66" i="42"/>
  <c r="D62" i="42"/>
  <c r="U36" i="42"/>
  <c r="AF36" i="42"/>
  <c r="I37" i="42"/>
  <c r="O46" i="42"/>
  <c r="AD22" i="42"/>
  <c r="AI40" i="42"/>
  <c r="AC23" i="42"/>
  <c r="X19" i="42"/>
  <c r="C44" i="42"/>
  <c r="H41" i="42"/>
  <c r="I67" i="42"/>
  <c r="G92" i="42"/>
  <c r="H71" i="42"/>
  <c r="P46" i="42"/>
  <c r="U67" i="42"/>
  <c r="P43" i="42"/>
  <c r="E87" i="42"/>
  <c r="S44" i="42"/>
  <c r="J59" i="42"/>
  <c r="O85" i="42"/>
  <c r="AB38" i="42"/>
  <c r="M42" i="42"/>
  <c r="AB29" i="42"/>
  <c r="M44" i="42"/>
  <c r="N22" i="42"/>
  <c r="AH25" i="42"/>
  <c r="S29" i="42"/>
  <c r="C27" i="42"/>
  <c r="AG20" i="42"/>
  <c r="Y24" i="42"/>
  <c r="J28" i="42"/>
  <c r="AI20" i="42"/>
  <c r="AI38" i="42"/>
  <c r="P60" i="42"/>
  <c r="R22" i="42"/>
  <c r="Y25" i="42"/>
  <c r="I64" i="42"/>
  <c r="V90" i="42"/>
  <c r="C64" i="42"/>
  <c r="N87" i="42"/>
  <c r="R46" i="42"/>
  <c r="AI37" i="42"/>
  <c r="AC42" i="42"/>
  <c r="X27" i="42"/>
  <c r="AJ22" i="42"/>
  <c r="AA40" i="42"/>
  <c r="E23" i="42"/>
  <c r="S86" i="42"/>
  <c r="T89" i="42"/>
  <c r="Y88" i="42"/>
  <c r="K90" i="42"/>
  <c r="M67" i="42"/>
  <c r="R67" i="42"/>
  <c r="E79" i="42"/>
  <c r="V46" i="42"/>
  <c r="B92" i="42"/>
  <c r="AI30" i="42"/>
  <c r="B84" i="42"/>
  <c r="X47" i="42"/>
  <c r="H48" i="42"/>
  <c r="AH48" i="42"/>
  <c r="C88" i="42"/>
  <c r="AF24" i="42"/>
  <c r="Z18" i="42"/>
  <c r="AI29" i="42"/>
  <c r="E22" i="42"/>
  <c r="E19" i="42"/>
  <c r="AB46" i="42"/>
  <c r="P79" i="42"/>
  <c r="W44" i="42"/>
  <c r="E41" i="42"/>
  <c r="V87" i="42"/>
  <c r="D92" i="42"/>
  <c r="V72" i="42"/>
  <c r="X69" i="42"/>
  <c r="V47" i="42"/>
  <c r="P68" i="42"/>
  <c r="G37" i="42"/>
  <c r="AE41" i="42"/>
  <c r="P45" i="42"/>
  <c r="AG37" i="42"/>
  <c r="C72" i="42"/>
  <c r="P24" i="42"/>
  <c r="AJ27" i="42"/>
  <c r="D37" i="42"/>
  <c r="AD43" i="42"/>
  <c r="AF25" i="42"/>
  <c r="B20" i="42"/>
  <c r="K57" i="42"/>
  <c r="C26" i="42"/>
  <c r="T81" i="42"/>
  <c r="U70" i="42"/>
  <c r="S68" i="42"/>
  <c r="AG48" i="42"/>
  <c r="AF41" i="42"/>
  <c r="I66" i="42"/>
  <c r="F62" i="42"/>
  <c r="E84" i="42"/>
  <c r="AB47" i="42"/>
  <c r="Z30" i="42"/>
  <c r="AJ19" i="42"/>
  <c r="K85" i="42"/>
  <c r="T78" i="42"/>
  <c r="R45" i="42"/>
  <c r="AE38" i="42"/>
  <c r="K67" i="42"/>
  <c r="AF43" i="42"/>
  <c r="U22" i="42"/>
  <c r="H36" i="42"/>
  <c r="P26" i="42"/>
  <c r="U20" i="42"/>
  <c r="V44" i="42"/>
  <c r="G40" i="42"/>
  <c r="R39" i="42"/>
  <c r="AA42" i="42"/>
  <c r="AJ38" i="42"/>
  <c r="K69" i="42"/>
  <c r="AE29" i="42"/>
  <c r="H92" i="42"/>
  <c r="W84" i="42"/>
  <c r="AB23" i="42"/>
  <c r="O47" i="42"/>
  <c r="U23" i="42"/>
  <c r="D83" i="42"/>
  <c r="P29" i="42"/>
  <c r="Z36" i="42"/>
  <c r="K41" i="42"/>
  <c r="R81" i="42"/>
  <c r="X44" i="42"/>
  <c r="E36" i="42"/>
  <c r="K42" i="42"/>
  <c r="K89" i="42"/>
  <c r="Y68" i="42"/>
  <c r="W62" i="42"/>
  <c r="V30" i="42"/>
  <c r="V20" i="42"/>
  <c r="AH19" i="42"/>
  <c r="P39" i="42"/>
  <c r="L47" i="42"/>
  <c r="AE22" i="42"/>
  <c r="D87" i="42"/>
  <c r="B58" i="42"/>
  <c r="D63" i="42"/>
  <c r="AB30" i="42"/>
  <c r="S30" i="42"/>
  <c r="AD30" i="42"/>
  <c r="G85" i="42"/>
  <c r="K83" i="42"/>
  <c r="E57" i="42"/>
  <c r="Z38" i="42"/>
  <c r="N39" i="42"/>
  <c r="W59" i="42"/>
  <c r="W37" i="42"/>
  <c r="AG29" i="42"/>
  <c r="S22" i="42"/>
  <c r="AG19" i="42"/>
  <c r="I26" i="42"/>
  <c r="U39" i="42"/>
  <c r="H86" i="42"/>
  <c r="E77" i="42"/>
  <c r="X80" i="42"/>
  <c r="F70" i="42"/>
  <c r="C20" i="42"/>
  <c r="T83" i="42"/>
  <c r="E66" i="42"/>
  <c r="M38" i="42"/>
  <c r="AD26" i="42"/>
  <c r="AG21" i="42"/>
  <c r="U37" i="42"/>
  <c r="W68" i="42"/>
  <c r="K84" i="42"/>
  <c r="AG45" i="42"/>
  <c r="T65" i="42"/>
  <c r="P82" i="42"/>
  <c r="K61" i="42"/>
  <c r="AA25" i="42"/>
  <c r="Z47" i="42"/>
  <c r="D80" i="42"/>
  <c r="T70" i="42"/>
  <c r="B38" i="42"/>
  <c r="P36" i="42"/>
  <c r="B85" i="42"/>
  <c r="J26" i="42"/>
  <c r="Y47" i="42"/>
  <c r="R20" i="42"/>
  <c r="P91" i="42"/>
  <c r="L84" i="42"/>
  <c r="W88" i="42"/>
  <c r="U85" i="42"/>
  <c r="N84" i="42"/>
  <c r="AG43" i="42"/>
  <c r="AC43" i="42"/>
  <c r="AC25" i="42"/>
  <c r="T42" i="42"/>
  <c r="AJ29" i="42"/>
  <c r="AC18" i="42"/>
  <c r="I42" i="42"/>
  <c r="N57" i="42"/>
  <c r="D69" i="42"/>
  <c r="Q47" i="42"/>
  <c r="R70" i="42"/>
  <c r="Q89" i="42"/>
  <c r="P22" i="42"/>
  <c r="Y92" i="42"/>
  <c r="J30" i="42"/>
  <c r="AI19" i="42"/>
  <c r="K68" i="42"/>
  <c r="AJ48" i="42"/>
  <c r="B86" i="42"/>
  <c r="H68" i="42"/>
  <c r="E45" i="42"/>
  <c r="E67" i="42"/>
  <c r="B18" i="42"/>
  <c r="B21" i="42"/>
  <c r="G62" i="42"/>
  <c r="AA48" i="42"/>
  <c r="V81" i="42"/>
  <c r="M86" i="42"/>
  <c r="U46" i="42"/>
  <c r="R36" i="42"/>
  <c r="O44" i="42"/>
  <c r="E61" i="42"/>
  <c r="L27" i="42"/>
  <c r="K36" i="42"/>
  <c r="M19" i="42"/>
  <c r="AJ23" i="42"/>
  <c r="D84" i="42"/>
  <c r="S84" i="42"/>
  <c r="Y85" i="42"/>
  <c r="K81" i="42"/>
  <c r="S65" i="42"/>
  <c r="P30" i="42"/>
  <c r="W79" i="42"/>
  <c r="AC30" i="42"/>
  <c r="B79" i="42"/>
  <c r="J83" i="42"/>
  <c r="J88" i="42"/>
  <c r="Z42" i="42"/>
  <c r="F43" i="42"/>
  <c r="F25" i="42"/>
  <c r="P25" i="42"/>
  <c r="S25" i="42"/>
  <c r="V64" i="42"/>
  <c r="Q20" i="42"/>
  <c r="J68" i="42"/>
  <c r="M81" i="42"/>
  <c r="R66" i="42"/>
  <c r="C77" i="42"/>
  <c r="Y42" i="42"/>
  <c r="J64" i="42"/>
  <c r="AI24" i="42"/>
  <c r="AG38" i="42"/>
  <c r="Z24" i="42"/>
  <c r="Q29" i="42"/>
  <c r="AH18" i="42"/>
  <c r="W86" i="42"/>
  <c r="X45" i="42"/>
  <c r="AC44" i="42"/>
  <c r="G84" i="42"/>
  <c r="Q70" i="42"/>
  <c r="AB40" i="42"/>
  <c r="F71" i="42"/>
  <c r="E37" i="42"/>
  <c r="G21" i="42"/>
  <c r="T67" i="42"/>
  <c r="R26" i="42"/>
  <c r="G65" i="42"/>
  <c r="F63" i="42"/>
  <c r="B57" i="42"/>
  <c r="K59" i="42"/>
  <c r="O86" i="42"/>
  <c r="AB43" i="42"/>
  <c r="L37" i="42"/>
  <c r="T19" i="42"/>
  <c r="J46" i="42"/>
  <c r="AF29" i="42"/>
  <c r="AD39" i="42"/>
  <c r="O22" i="42"/>
  <c r="Q61" i="42"/>
  <c r="C30" i="42"/>
  <c r="P40" i="42"/>
  <c r="N28" i="42"/>
  <c r="V60" i="42"/>
  <c r="B63" i="42"/>
  <c r="AF28" i="42"/>
  <c r="K65" i="42"/>
  <c r="T57" i="42"/>
  <c r="N67" i="42"/>
  <c r="P19" i="42"/>
  <c r="F41" i="42"/>
  <c r="G47" i="42"/>
  <c r="U62" i="42"/>
  <c r="C65" i="42"/>
  <c r="C47" i="42"/>
  <c r="B28" i="42"/>
  <c r="M24" i="42"/>
  <c r="G91" i="42"/>
  <c r="AI44" i="42"/>
  <c r="O40" i="42"/>
  <c r="L38" i="42"/>
  <c r="H23" i="42"/>
  <c r="K28" i="42"/>
  <c r="E24" i="42"/>
  <c r="S88" i="42"/>
  <c r="M45" i="42"/>
  <c r="Y19" i="42"/>
  <c r="E80" i="42"/>
  <c r="E72" i="42"/>
  <c r="AB48" i="42"/>
  <c r="L43" i="42"/>
  <c r="AD18" i="42"/>
  <c r="Q22" i="42"/>
  <c r="B59" i="42"/>
  <c r="T90" i="42"/>
  <c r="M58" i="42"/>
  <c r="C89" i="42"/>
  <c r="AA44" i="42"/>
  <c r="N72" i="42"/>
  <c r="M26" i="42"/>
  <c r="D45" i="42"/>
  <c r="D26" i="42"/>
  <c r="N45" i="42"/>
  <c r="L20" i="42"/>
  <c r="D90" i="42"/>
  <c r="L81" i="42"/>
  <c r="K87" i="42"/>
  <c r="H79" i="42"/>
  <c r="I36" i="42"/>
  <c r="R23" i="42"/>
  <c r="S82" i="42"/>
  <c r="J45" i="42"/>
  <c r="AG36" i="42"/>
  <c r="G22" i="42"/>
  <c r="AJ18" i="42"/>
  <c r="L85" i="42"/>
  <c r="E70" i="42"/>
  <c r="H59" i="42"/>
  <c r="V83" i="42"/>
  <c r="B30" i="42"/>
  <c r="L58" i="42"/>
  <c r="Q65" i="42"/>
  <c r="W36" i="42"/>
  <c r="G87" i="42"/>
  <c r="V92" i="42"/>
  <c r="AF37" i="42"/>
  <c r="R37" i="42"/>
  <c r="Z21" i="42"/>
  <c r="Y22" i="42"/>
  <c r="D20" i="42"/>
  <c r="AA26" i="42"/>
  <c r="T38" i="42"/>
  <c r="H80" i="42"/>
  <c r="Q78" i="42"/>
  <c r="Y81" i="42"/>
  <c r="Q58" i="42"/>
  <c r="U38" i="42"/>
  <c r="R47" i="42"/>
  <c r="I22" i="42"/>
  <c r="N29" i="42"/>
  <c r="AI21" i="42"/>
  <c r="O21" i="42"/>
  <c r="Y30" i="42"/>
  <c r="W70" i="42"/>
  <c r="S90" i="42"/>
  <c r="Y91" i="42"/>
  <c r="G68" i="42"/>
  <c r="S46" i="42"/>
  <c r="E68" i="42"/>
  <c r="AG39" i="42"/>
  <c r="P44" i="42"/>
  <c r="H39" i="42"/>
  <c r="S71" i="42"/>
  <c r="B61" i="42"/>
  <c r="O84" i="42"/>
  <c r="C87" i="42"/>
  <c r="U44" i="42"/>
  <c r="AB42" i="42"/>
  <c r="H24" i="42"/>
  <c r="AG27" i="42"/>
  <c r="P18" i="42"/>
  <c r="P69" i="42"/>
  <c r="I45" i="42"/>
  <c r="D86" i="42"/>
  <c r="J71" i="42"/>
  <c r="J65" i="42"/>
  <c r="AD40" i="42"/>
  <c r="J36" i="42"/>
  <c r="AA23" i="42"/>
  <c r="AF30" i="42"/>
  <c r="AD23" i="42"/>
  <c r="AI39" i="42"/>
  <c r="M46" i="42"/>
  <c r="F81" i="42"/>
  <c r="U66" i="42"/>
  <c r="G64" i="42"/>
  <c r="F89" i="42"/>
  <c r="T88" i="42"/>
  <c r="E20" i="42"/>
  <c r="I44" i="42"/>
  <c r="K60" i="42"/>
  <c r="L69" i="42"/>
  <c r="I80" i="42"/>
  <c r="U58" i="42"/>
  <c r="AH42" i="42"/>
  <c r="T40" i="42"/>
  <c r="K25" i="42"/>
  <c r="AJ28" i="42"/>
  <c r="O20" i="42"/>
  <c r="Z26" i="42"/>
  <c r="G69" i="42"/>
  <c r="P92" i="42"/>
  <c r="S91" i="42"/>
  <c r="L67" i="42"/>
  <c r="Z37" i="42"/>
  <c r="B48" i="42"/>
  <c r="B91" i="42"/>
  <c r="T28" i="42"/>
  <c r="O83" i="42"/>
  <c r="T18" i="42"/>
  <c r="V21" i="42"/>
  <c r="AC47" i="42"/>
  <c r="U86" i="42"/>
  <c r="D85" i="42"/>
  <c r="J86" i="42"/>
  <c r="L80" i="42"/>
  <c r="U87" i="42"/>
  <c r="AD36" i="42"/>
  <c r="Q82" i="42"/>
  <c r="AH26" i="42"/>
  <c r="P70" i="42"/>
  <c r="AH44" i="42"/>
  <c r="X38" i="42"/>
  <c r="D79" i="42"/>
  <c r="AE36" i="42"/>
  <c r="H44" i="42"/>
  <c r="AH29" i="42"/>
  <c r="F29" i="42"/>
  <c r="M60" i="42"/>
  <c r="N80" i="42"/>
  <c r="S89" i="42"/>
  <c r="I90" i="42"/>
  <c r="AJ25" i="42"/>
  <c r="V38" i="42"/>
  <c r="AB20" i="42"/>
  <c r="Q84" i="42"/>
  <c r="S48" i="42"/>
  <c r="K23" i="42"/>
  <c r="U68" i="42"/>
  <c r="H66" i="42"/>
  <c r="U24" i="42"/>
  <c r="AA47" i="42"/>
  <c r="H40" i="42"/>
  <c r="D60" i="42"/>
  <c r="O69" i="42"/>
  <c r="AJ43" i="42"/>
  <c r="Y57" i="42"/>
  <c r="G78" i="42"/>
  <c r="X22" i="42"/>
  <c r="G60" i="42"/>
  <c r="O61" i="42"/>
  <c r="AJ45" i="42"/>
  <c r="O28" i="42"/>
  <c r="AF20" i="42"/>
  <c r="D36" i="42"/>
  <c r="N63" i="42"/>
  <c r="N90" i="42"/>
  <c r="T22" i="42"/>
  <c r="J43" i="42"/>
  <c r="K71" i="42"/>
  <c r="S78" i="42"/>
  <c r="AH21" i="42"/>
  <c r="E29" i="42"/>
  <c r="P47" i="42"/>
  <c r="O91" i="42"/>
  <c r="X86" i="42"/>
  <c r="C68" i="42"/>
  <c r="M20" i="42"/>
  <c r="E58" i="42"/>
  <c r="D65" i="42"/>
  <c r="U72" i="42"/>
  <c r="B25" i="42"/>
  <c r="E63" i="42"/>
  <c r="N61" i="42"/>
  <c r="J92" i="42"/>
  <c r="U59" i="42"/>
  <c r="X23" i="42"/>
  <c r="AD21" i="42"/>
  <c r="AH36" i="42"/>
  <c r="O38" i="42"/>
  <c r="T69" i="42"/>
  <c r="G79" i="42"/>
  <c r="D21" i="42"/>
  <c r="AI25" i="42"/>
  <c r="AI43" i="42"/>
  <c r="F59" i="42"/>
  <c r="V25" i="42"/>
  <c r="Q19" i="42"/>
  <c r="O62" i="42"/>
  <c r="H81" i="42"/>
  <c r="S83" i="42"/>
  <c r="Y18" i="42"/>
  <c r="J63" i="42"/>
  <c r="N88" i="42"/>
  <c r="H89" i="42"/>
  <c r="AF47" i="42"/>
  <c r="U26" i="42"/>
  <c r="F46" i="42"/>
  <c r="U28" i="42"/>
  <c r="AF48" i="42"/>
  <c r="AE46" i="42"/>
  <c r="AD41" i="42"/>
  <c r="AA46" i="42"/>
  <c r="L86" i="42"/>
  <c r="S70" i="42"/>
  <c r="AI26" i="42"/>
  <c r="V66" i="42"/>
  <c r="W23" i="42"/>
  <c r="I69" i="42"/>
  <c r="D91" i="42"/>
  <c r="H26" i="42"/>
  <c r="AD28" i="42"/>
  <c r="D29" i="42"/>
  <c r="AE48" i="42"/>
  <c r="R85" i="42"/>
  <c r="I61" i="42"/>
  <c r="AA21" i="42"/>
  <c r="Q63" i="42"/>
  <c r="W78" i="42"/>
  <c r="L40" i="42"/>
  <c r="J77" i="42"/>
  <c r="G48" i="42"/>
  <c r="S43" i="42"/>
  <c r="S24" i="42"/>
  <c r="AF27" i="42"/>
  <c r="F60" i="42"/>
  <c r="D24" i="42"/>
  <c r="AD24" i="42"/>
  <c r="AG30" i="42"/>
  <c r="M48" i="42"/>
  <c r="W91" i="42"/>
  <c r="Q30" i="42"/>
  <c r="J62" i="42"/>
  <c r="D70" i="42"/>
  <c r="L82" i="42"/>
  <c r="AE25" i="42"/>
  <c r="Y39" i="42"/>
  <c r="C71" i="42"/>
  <c r="I86" i="42"/>
  <c r="J20" i="42"/>
  <c r="G89" i="42"/>
  <c r="V78" i="42"/>
  <c r="Y40" i="42"/>
  <c r="S77" i="42"/>
  <c r="AI36" i="42"/>
  <c r="AJ41" i="42"/>
  <c r="J67" i="42"/>
  <c r="C83" i="42"/>
  <c r="M87" i="42"/>
  <c r="F21" i="42"/>
  <c r="U27" i="42"/>
  <c r="AD25" i="42"/>
  <c r="AB44" i="42"/>
  <c r="Y72" i="42"/>
  <c r="D64" i="42"/>
  <c r="J66" i="42"/>
  <c r="P78" i="42"/>
  <c r="W81" i="42"/>
  <c r="AA18" i="42"/>
  <c r="K21" i="42"/>
  <c r="T36" i="42"/>
  <c r="W65" i="42"/>
  <c r="X82" i="42"/>
  <c r="G70" i="42"/>
  <c r="E64" i="42"/>
  <c r="V37" i="42"/>
  <c r="Z46" i="42"/>
  <c r="X65" i="42"/>
  <c r="K44" i="42"/>
  <c r="Y36" i="42"/>
  <c r="W82" i="42"/>
  <c r="T91" i="42"/>
  <c r="X20" i="42"/>
  <c r="J37" i="42"/>
  <c r="X85" i="42"/>
  <c r="R24" i="42"/>
  <c r="T62" i="42"/>
  <c r="AF38" i="42"/>
  <c r="D58" i="42"/>
  <c r="J25" i="42"/>
  <c r="L41" i="42"/>
  <c r="R43" i="42"/>
  <c r="G61" i="42"/>
  <c r="L45" i="42"/>
  <c r="F22" i="42"/>
  <c r="K62" i="42"/>
  <c r="N46" i="42"/>
  <c r="C86" i="42"/>
  <c r="AJ20" i="42"/>
  <c r="B27" i="42"/>
  <c r="J91" i="42"/>
  <c r="S19" i="42"/>
  <c r="J47" i="42"/>
  <c r="D72" i="42"/>
  <c r="N79" i="42"/>
  <c r="O71" i="42"/>
  <c r="D59" i="42"/>
  <c r="F27" i="42"/>
  <c r="K66" i="42"/>
  <c r="X32" i="37"/>
  <c r="X183" i="37"/>
  <c r="X100" i="37"/>
  <c r="X222" i="37"/>
  <c r="X221" i="37"/>
  <c r="X191" i="37"/>
  <c r="X163" i="37"/>
  <c r="X49" i="37"/>
  <c r="X93" i="37"/>
  <c r="X40" i="37"/>
  <c r="X217" i="37"/>
  <c r="X47" i="37"/>
  <c r="X225" i="37"/>
  <c r="X210" i="37"/>
  <c r="X87" i="37"/>
  <c r="X98" i="37"/>
  <c r="X177" i="37"/>
  <c r="X169" i="37"/>
  <c r="X229" i="37"/>
  <c r="X152" i="37"/>
  <c r="X135" i="37"/>
  <c r="X195" i="37"/>
  <c r="X31" i="37"/>
  <c r="X201" i="37"/>
  <c r="X43" i="37"/>
  <c r="X174" i="37"/>
  <c r="X180" i="37"/>
  <c r="X167" i="37"/>
  <c r="X119" i="37"/>
  <c r="X170" i="37"/>
  <c r="X200" i="37"/>
  <c r="X51" i="37"/>
  <c r="X194" i="37"/>
  <c r="X88" i="37"/>
  <c r="X184" i="37"/>
  <c r="X178" i="37"/>
  <c r="X166" i="37"/>
  <c r="X84" i="37"/>
  <c r="X46" i="37"/>
  <c r="X181" i="37"/>
  <c r="X199" i="37"/>
  <c r="X155" i="37"/>
  <c r="X171" i="37"/>
  <c r="X10" i="37"/>
  <c r="X154" i="37"/>
  <c r="X198" i="37"/>
  <c r="X164" i="37"/>
  <c r="X197" i="37"/>
  <c r="X216" i="37"/>
  <c r="X86" i="37"/>
  <c r="X81" i="37"/>
  <c r="X63" i="37"/>
  <c r="X45" i="37"/>
  <c r="X196" i="37"/>
  <c r="X151" i="37"/>
  <c r="X83" i="37"/>
  <c r="X103" i="37"/>
  <c r="X172" i="37"/>
</calcChain>
</file>

<file path=xl/sharedStrings.xml><?xml version="1.0" encoding="utf-8"?>
<sst xmlns="http://schemas.openxmlformats.org/spreadsheetml/2006/main" count="3954" uniqueCount="1160">
  <si>
    <t>Гаражные секционные ворота "Алютех"</t>
  </si>
  <si>
    <t>Trend</t>
  </si>
  <si>
    <t>Микроволна</t>
  </si>
  <si>
    <t>S-гофр (узкий)</t>
  </si>
  <si>
    <t>M-гофр (средний)</t>
  </si>
  <si>
    <t>L-гофр (широкий)</t>
  </si>
  <si>
    <t>Филенка</t>
  </si>
  <si>
    <t>500, 625 мм</t>
  </si>
  <si>
    <t>Виды сэндвич-панелей</t>
  </si>
  <si>
    <t>450, 500 мм</t>
  </si>
  <si>
    <t>425, 450, 475, 500, 525 мм</t>
  </si>
  <si>
    <t>Высота сэндвич-панелей:</t>
  </si>
  <si>
    <t>Все сэндвич-панели с внутренней стороны:  S- гофр, woodgrain, RAL 9002</t>
  </si>
  <si>
    <t>Технические характеристики гаражных ворот</t>
  </si>
  <si>
    <t>Показатель</t>
  </si>
  <si>
    <t>Растяж.</t>
  </si>
  <si>
    <t>Торсион.</t>
  </si>
  <si>
    <r>
      <t>Масса полотна ворот без усиливающих профилей, кг/м</t>
    </r>
    <r>
      <rPr>
        <sz val="10"/>
        <color theme="1"/>
        <rFont val="Calibri"/>
        <family val="2"/>
        <charset val="204"/>
      </rPr>
      <t>²</t>
    </r>
  </si>
  <si>
    <t>Масса полотна ворот с усиливающими профилями, кг/м²</t>
  </si>
  <si>
    <t>Покраска в перламутровые, светоотражающие цвета, цвета металлик - по запросу. Не рекомендуется устанавливать ворота темных цветов на солнечной стороне зданий из-за возможного прогиба панелей при нагревании и ограничения работоспособности ворот.</t>
  </si>
  <si>
    <t>Цвета, указанные в таблице, имеют близкое соответствие шкале RAL</t>
  </si>
  <si>
    <t>Двойные пружины растяжения располагаются внутри угловых стоек, обеспечивая защиту от защемления и отскока</t>
  </si>
  <si>
    <t>min</t>
  </si>
  <si>
    <t>max</t>
  </si>
  <si>
    <t>Параметр</t>
  </si>
  <si>
    <t>Перемычка (H), мм</t>
  </si>
  <si>
    <t>Ручное управление</t>
  </si>
  <si>
    <t>Автоматическое управление</t>
  </si>
  <si>
    <t>Ресурс пружин: 25.000 циклов</t>
  </si>
  <si>
    <t>Тип ворот</t>
  </si>
  <si>
    <t>Вид управления воротами</t>
  </si>
  <si>
    <t>Тип монтажа</t>
  </si>
  <si>
    <t>Гаражные без калитки</t>
  </si>
  <si>
    <t>ручное</t>
  </si>
  <si>
    <t>низкий</t>
  </si>
  <si>
    <t>с помощью электропривода</t>
  </si>
  <si>
    <t>Гаражные с калиткой</t>
  </si>
  <si>
    <t>стандартный</t>
  </si>
  <si>
    <t>высокий</t>
  </si>
  <si>
    <r>
      <t>Минимальная высота перемычки Н</t>
    </r>
    <r>
      <rPr>
        <b/>
        <sz val="8"/>
        <rFont val="Calibri"/>
        <family val="2"/>
        <charset val="204"/>
        <scheme val="minor"/>
      </rPr>
      <t>min</t>
    </r>
    <r>
      <rPr>
        <b/>
        <sz val="10"/>
        <rFont val="Calibri"/>
        <family val="2"/>
        <charset val="204"/>
        <scheme val="minor"/>
      </rPr>
      <t>, мм</t>
    </r>
  </si>
  <si>
    <t>Высота проезда в свету</t>
  </si>
  <si>
    <t>Высота проезда в свету, мм</t>
  </si>
  <si>
    <t>RM-170</t>
  </si>
  <si>
    <t>RM-100</t>
  </si>
  <si>
    <t>Ширина проема в свету, мм</t>
  </si>
  <si>
    <t>Высота проема (RM), мм</t>
  </si>
  <si>
    <t>Ширина проема (LDB), мм</t>
  </si>
  <si>
    <t>LDB-50</t>
  </si>
  <si>
    <t>RM-120, RM-25</t>
  </si>
  <si>
    <t>RM-25</t>
  </si>
  <si>
    <t xml:space="preserve">Гаражные с калиткой </t>
  </si>
  <si>
    <t>RM-150, RM-80</t>
  </si>
  <si>
    <t>RM-80</t>
  </si>
  <si>
    <t>RM-170, RM-100</t>
  </si>
  <si>
    <t>RM-195, RM-125</t>
  </si>
  <si>
    <t>RM-125</t>
  </si>
  <si>
    <t>RM</t>
  </si>
  <si>
    <t xml:space="preserve"> -</t>
  </si>
  <si>
    <t>Стандартный монтаж</t>
  </si>
  <si>
    <t>Низкий монтаж</t>
  </si>
  <si>
    <t>Высокий монтаж</t>
  </si>
  <si>
    <t>Вернуться к содержанию</t>
  </si>
  <si>
    <t>Примеры проемов, для которых применяется встроенный монтаж</t>
  </si>
  <si>
    <t>Параметры и применяемость встроенного монтажа</t>
  </si>
  <si>
    <t>Боковые заплечики, мм</t>
  </si>
  <si>
    <t>Верхняя перемычка, мм</t>
  </si>
  <si>
    <t>Типы комплектов для встроенного монтажа</t>
  </si>
  <si>
    <t>0-125 мм</t>
  </si>
  <si>
    <t>0-145 мм</t>
  </si>
  <si>
    <t>Тип балансировки/Тип монтажа</t>
  </si>
  <si>
    <t>пружины растяжения,
торсионные пружины (низкий монтаж)</t>
  </si>
  <si>
    <t>Состав комплектов для встроенного монтажа</t>
  </si>
  <si>
    <t>FWO100,
FWO145</t>
  </si>
  <si>
    <t>FWO145/145-40</t>
  </si>
  <si>
    <t>FWO145</t>
  </si>
  <si>
    <t xml:space="preserve"> - 3 декоративных наличника шириной 145 мм;</t>
  </si>
  <si>
    <t xml:space="preserve"> - комплект кронштейнов и крепежных элементов для установки рамы ворот и декоративных наличников.</t>
  </si>
  <si>
    <t>FWO100/145-40</t>
  </si>
  <si>
    <t>FWO100</t>
  </si>
  <si>
    <t xml:space="preserve"> - 2 декоративных наличника шириной 107 мм (боковые наличники);</t>
  </si>
  <si>
    <t xml:space="preserve"> - 1 декоративный наличник шириной 145 мм (верхний наличник);</t>
  </si>
  <si>
    <t>Стандартные цвета декоративных наличников для встроенного монтажа</t>
  </si>
  <si>
    <t>Указанные цвета имеют близкое соответствие шкале RAL</t>
  </si>
  <si>
    <t>Варианты установки комплектов для встроенного монтажа</t>
  </si>
  <si>
    <t>Монтаж боковых декоративных наличников</t>
  </si>
  <si>
    <t>За проемом</t>
  </si>
  <si>
    <t>В проеме</t>
  </si>
  <si>
    <t>Перед проемом</t>
  </si>
  <si>
    <t>Монтаж верхнего декоративного наличника</t>
  </si>
  <si>
    <t>Внешний вид полотна</t>
  </si>
  <si>
    <t>Состав стандартного комплекта ворот</t>
  </si>
  <si>
    <t>1. Полотно из стальных сэндвич-панелей толщиной 45 мм с защитой от защемления пальцев. На торцы панелей установлены боковые накладки, окрашенные в бело-серый цвет (близкий RAL 9002).</t>
  </si>
  <si>
    <t>2. Верхний и нижний стальные концевые профили. Нижний концевой профиль имеет скрытый монтаж и не виден с внешей стороны ворот.  Верхний профиль окрашен в бело-серый цвет (близкий RAL 9002).</t>
  </si>
  <si>
    <t>3. Боковые и верхняя 2-х лепестковые уплотнительные вставки из EPDM-материала, сохраняющего эластичность при низких температурах и не впитывающего влагу .</t>
  </si>
  <si>
    <t>4. Нижняя уплотнительная вставка из EPDM-материала с полостью под установку оптосенсоров.</t>
  </si>
  <si>
    <t>6. Промежуточные петли из нержавеющей стали.</t>
  </si>
  <si>
    <t>5. Комплект нижних, боковых и верхних регулируемых роликовых кронштейнов, изготовленных из материалов с высокими антикоррозийными свойствами (нержавеющая сталь, алюминий).</t>
  </si>
  <si>
    <t>7. Система направляющих из горячеоцинкованной стали.</t>
  </si>
  <si>
    <t>8. Система подвешения горизонтальных направляющих CS-1 (высота подвеса 300 мм).</t>
  </si>
  <si>
    <t>11. Канат для ручного подъема ворот.</t>
  </si>
  <si>
    <t>12. Пружинный засов.</t>
  </si>
  <si>
    <t>13. Вертикальная или горизонтальная упаковка (в зависимости от комплектации ворот).</t>
  </si>
  <si>
    <t>Пружины растяжения</t>
  </si>
  <si>
    <t>Торсионные пружины</t>
  </si>
  <si>
    <t>14. Торсионный вал с пружинами. Ресурс пружин: 25 000 циклов подъема-опускания.</t>
  </si>
  <si>
    <t>15. Устройства защиты от падения полотна при поломке пружины (храповые муфты).</t>
  </si>
  <si>
    <t xml:space="preserve"> </t>
  </si>
  <si>
    <r>
      <rPr>
        <b/>
        <sz val="11"/>
        <color theme="1"/>
        <rFont val="Calibri"/>
        <family val="2"/>
        <charset val="204"/>
        <scheme val="minor"/>
      </rPr>
      <t xml:space="preserve">Микроволна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 xml:space="preserve">, S-гофр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1015, ADS 703. </t>
    </r>
  </si>
  <si>
    <r>
      <rPr>
        <b/>
        <sz val="11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8014;  </t>
    </r>
    <r>
      <rPr>
        <b/>
        <sz val="11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1"/>
        <color theme="1"/>
        <rFont val="Calibri"/>
        <family val="2"/>
        <charset val="204"/>
        <scheme val="minor"/>
      </rPr>
      <t>smooth</t>
    </r>
    <r>
      <rPr>
        <sz val="11"/>
        <color theme="1"/>
        <rFont val="Calibri"/>
        <family val="2"/>
        <charset val="204"/>
        <scheme val="minor"/>
      </rPr>
      <t xml:space="preserve">: RAL 9016, RAL 7016; </t>
    </r>
    <r>
      <rPr>
        <b/>
        <sz val="11"/>
        <color theme="1"/>
        <rFont val="Calibri"/>
        <family val="2"/>
        <charset val="204"/>
        <scheme val="minor"/>
      </rPr>
      <t xml:space="preserve">L-гофр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8014; </t>
    </r>
    <r>
      <rPr>
        <b/>
        <sz val="11"/>
        <color theme="1"/>
        <rFont val="Calibri"/>
        <family val="2"/>
        <charset val="204"/>
        <scheme val="minor"/>
      </rPr>
      <t xml:space="preserve">L-гофр </t>
    </r>
    <r>
      <rPr>
        <b/>
        <i/>
        <sz val="11"/>
        <color theme="1"/>
        <rFont val="Calibri"/>
        <family val="2"/>
        <charset val="204"/>
        <scheme val="minor"/>
      </rPr>
      <t>smooth</t>
    </r>
    <r>
      <rPr>
        <sz val="11"/>
        <color theme="1"/>
        <rFont val="Calibri"/>
        <family val="2"/>
        <charset val="204"/>
        <scheme val="minor"/>
      </rPr>
      <t xml:space="preserve">: RAL 9016, RAL 7016, ADS 703. </t>
    </r>
  </si>
  <si>
    <t xml:space="preserve">     L-гофр (широкий)</t>
  </si>
  <si>
    <r>
      <t xml:space="preserve">Филенка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 xml:space="preserve">: </t>
    </r>
    <r>
      <rPr>
        <sz val="11"/>
        <color theme="1"/>
        <rFont val="Calibri"/>
        <family val="2"/>
        <charset val="204"/>
        <scheme val="minor"/>
      </rPr>
      <t>RAL 9016, RAL 8014.</t>
    </r>
  </si>
  <si>
    <r>
      <t xml:space="preserve">Филенка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>: золотой дуб, темный дуб.</t>
    </r>
  </si>
  <si>
    <t>Эффективная теплоизоляция</t>
  </si>
  <si>
    <t>Превосходная прочность</t>
  </si>
  <si>
    <t>Испытания проведены в ift Rosenheim GmbH (Германия)</t>
  </si>
  <si>
    <t>Долговечная эксплуатация</t>
  </si>
  <si>
    <t>Панель 45 мм —гарантия стойкости ворот ко взлому и ветровым нагрузкам. Ворота выдерживают нагрузку 700 Па, что соответствует скорости ветра 120 км/час.</t>
  </si>
  <si>
    <t>Панели имеют замкнутый контур стальных листов, которые скреплены между собой в «замок». Это исключает расслоение панелей при нагреве, резком опускании ворот и ударе.</t>
  </si>
  <si>
    <t>Стойкость к коррозии</t>
  </si>
  <si>
    <t>Полотно ворот выдерживает воздействие «соляного тумана» в течение 750 часов. А это соответствует 15 годам эксплуатации в прибрежных зонах и загрязненных промышленных районах.</t>
  </si>
  <si>
    <t>Испытания проведены РУП "Институт БелНИИС", Беларусь</t>
  </si>
  <si>
    <t>Надежная герметизация</t>
  </si>
  <si>
    <t>Боковой и верхний EPDM-уплотнители имеют 2 эластичных лепестка, которые создают дополнительную «воздушную камеру». Регулируемые роликовые кронштейны гарантируют примыкание полотна ворот к проему.</t>
  </si>
  <si>
    <t>Гарантированная безопасность</t>
  </si>
  <si>
    <t>1. Полотно из стальных сэндвич-панелей толщиной 40 мм с защитой от защемления пальцев. На торцы панелей установлены боковые накладки, окрашенные в бело-серый цвет (близкий RAL 9002).</t>
  </si>
  <si>
    <t>3. Боковые и верхняя 1 лепестковые уплотнительные вставки.</t>
  </si>
  <si>
    <t>5. Комплект нижних, боковых и верхних регулируемых роликовых кронштейнов, изготовленных из оцинкованной стали.</t>
  </si>
  <si>
    <t>6. Промежуточные петли из оцинкованной стали.</t>
  </si>
  <si>
    <t>10. Ручка для подъема-опускания ворот.</t>
  </si>
  <si>
    <t>Прайс-лист на гаражные ворота серии Trend с рисунком сэндвич-панелей микроволна, S-/M-/L-гофр</t>
  </si>
  <si>
    <t>Прайс-лист на гаражные ворота серии Trend с рисунком сэндвич-панелей филенка</t>
  </si>
  <si>
    <t>Преимущества гаражных ворот серии Trend</t>
  </si>
  <si>
    <t>Ресурс пружин: 25 000 циклов подъема-опускания.</t>
  </si>
  <si>
    <t>14. Комплект балансировки полотна ворот с дуплексной системой пружин растяжения (пружина в пружине).</t>
  </si>
  <si>
    <t>Промышленные секционные ворота "Алютех"</t>
  </si>
  <si>
    <t>ProTrend</t>
  </si>
  <si>
    <t>ProPlus</t>
  </si>
  <si>
    <t>woodgrain</t>
  </si>
  <si>
    <t>Технические характеристики промышленных ворот</t>
  </si>
  <si>
    <t>с калиткой</t>
  </si>
  <si>
    <t>без калитки</t>
  </si>
  <si>
    <t>Звукоизоляция (ГОСТ 31174)</t>
  </si>
  <si>
    <r>
      <t>¹ показатель расчитан для ворот площадью 25 м</t>
    </r>
    <r>
      <rPr>
        <sz val="11"/>
        <color theme="1"/>
        <rFont val="Calibri"/>
        <family val="2"/>
        <charset val="204"/>
      </rPr>
      <t>². Испытания проведены в ift. Rosenheim GmbH (Германия)</t>
    </r>
  </si>
  <si>
    <t>Технические характеристикисэндвич-панели</t>
  </si>
  <si>
    <t>Группа горючести (ГОСТ 30244-94)</t>
  </si>
  <si>
    <t>Группа воспламеняемости (ГОСТ 30402-94)</t>
  </si>
  <si>
    <t>Дымообразующая способность (ГОСТ 12.1.044-89)</t>
  </si>
  <si>
    <t>Токсичность продуктов горения (ГОСТ 12.1.044-89)</t>
  </si>
  <si>
    <t>Стойкость к коррозии элементов полотна ворот (панели, боковые накладки)</t>
  </si>
  <si>
    <t xml:space="preserve">В1¹ </t>
  </si>
  <si>
    <t xml:space="preserve">Г2¹ </t>
  </si>
  <si>
    <t xml:space="preserve">Д2¹ </t>
  </si>
  <si>
    <t xml:space="preserve">Т2¹ </t>
  </si>
  <si>
    <t>² испытания проведены лабораторией РУП "Институт БелНИИС", г. Минск Республика Беларусь</t>
  </si>
  <si>
    <r>
      <t>Масса полотна ворот без усиливающих профилей, кг/м</t>
    </r>
    <r>
      <rPr>
        <sz val="11"/>
        <color theme="1"/>
        <rFont val="Calibri"/>
        <family val="2"/>
        <charset val="204"/>
      </rPr>
      <t>²</t>
    </r>
  </si>
  <si>
    <r>
      <t>750 часов "соляного тумана"</t>
    </r>
    <r>
      <rPr>
        <sz val="11"/>
        <color theme="1"/>
        <rFont val="Calibri"/>
        <family val="2"/>
        <charset val="204"/>
      </rPr>
      <t>≈ 15 лет эксплуатации в прибрежных зонах²</t>
    </r>
  </si>
  <si>
    <t>Монтажные размеры</t>
  </si>
  <si>
    <t>Тип монтажа рекомендуется выбирать, исходя из имеющейся высоты перемычки (параметр Н):</t>
  </si>
  <si>
    <t>Стандартный</t>
  </si>
  <si>
    <t>Низкий</t>
  </si>
  <si>
    <t>Высокий с верхним расположением вала</t>
  </si>
  <si>
    <t>Высокий с нижним расположением вала</t>
  </si>
  <si>
    <t>Вертикальный с верхним расположением вала</t>
  </si>
  <si>
    <t>Вертикальный с нижним расположением вала</t>
  </si>
  <si>
    <t>Наклонный</t>
  </si>
  <si>
    <t>Наклонный низкий</t>
  </si>
  <si>
    <t>Наклонный высокий с верхним расположением вала</t>
  </si>
  <si>
    <t>Наклонный высокий с нижним расположением вала</t>
  </si>
  <si>
    <t>Высота проема + 340</t>
  </si>
  <si>
    <t>Монтажные схемы</t>
  </si>
  <si>
    <t>Промышленные и панорамные секционные ворота "Алютех"</t>
  </si>
  <si>
    <t>ProPlus, ProTrend</t>
  </si>
  <si>
    <t>AluPro, AluTrend, AluTherm</t>
  </si>
  <si>
    <r>
      <t>7000</t>
    </r>
    <r>
      <rPr>
        <sz val="11"/>
        <color theme="1"/>
        <rFont val="Calibri"/>
        <family val="2"/>
        <charset val="204"/>
      </rPr>
      <t>¹</t>
    </r>
  </si>
  <si>
    <t>7000¹</t>
  </si>
  <si>
    <r>
      <rPr>
        <sz val="11"/>
        <color theme="1"/>
        <rFont val="Calibri"/>
        <family val="2"/>
        <charset val="204"/>
      </rPr>
      <t>¹</t>
    </r>
    <r>
      <rPr>
        <sz val="11"/>
        <color theme="1"/>
        <rFont val="Calibri"/>
        <family val="2"/>
        <charset val="204"/>
        <scheme val="minor"/>
      </rPr>
      <t xml:space="preserve"> по запросу возможно изготовление ворот шириной до 8000 мм</t>
    </r>
  </si>
  <si>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 по запросу возможно изготовление ворот высотой до 7000 мм</t>
    </r>
  </si>
  <si>
    <t>³по запросу возможно изготовление ворот высотой до 6000 мм</t>
  </si>
  <si>
    <t>Высота перемычки, мм</t>
  </si>
  <si>
    <r>
      <t>Максимальная высота ворот (RM</t>
    </r>
    <r>
      <rPr>
        <b/>
        <sz val="8"/>
        <color theme="1"/>
        <rFont val="Calibri"/>
        <family val="2"/>
        <charset val="204"/>
        <scheme val="minor"/>
      </rPr>
      <t>max</t>
    </r>
    <r>
      <rPr>
        <b/>
        <sz val="11"/>
        <color theme="1"/>
        <rFont val="Calibri"/>
        <family val="2"/>
        <charset val="204"/>
        <scheme val="minor"/>
      </rPr>
      <t>), мм</t>
    </r>
  </si>
  <si>
    <r>
      <t>Максимальная ширина ворот (LDB</t>
    </r>
    <r>
      <rPr>
        <b/>
        <sz val="8"/>
        <color theme="1"/>
        <rFont val="Calibri"/>
        <family val="2"/>
        <charset val="204"/>
        <scheme val="minor"/>
      </rPr>
      <t>max</t>
    </r>
    <r>
      <rPr>
        <b/>
        <sz val="11"/>
        <color theme="1"/>
        <rFont val="Calibri"/>
        <family val="2"/>
        <charset val="204"/>
        <scheme val="minor"/>
      </rPr>
      <t>), мм</t>
    </r>
  </si>
  <si>
    <t>230 (для ворот без калитки)</t>
  </si>
  <si>
    <t>250 (для ворот с калиткой)</t>
  </si>
  <si>
    <t>RM-135</t>
  </si>
  <si>
    <t xml:space="preserve">RM </t>
  </si>
  <si>
    <t>Высокий с нижним 
расположением вала</t>
  </si>
  <si>
    <t>RM+340</t>
  </si>
  <si>
    <t>Вертикальный с нижним 
расположением вала</t>
  </si>
  <si>
    <r>
      <t xml:space="preserve">Промышленные секционные ворота "Алютех" с </t>
    </r>
    <r>
      <rPr>
        <b/>
        <sz val="11"/>
        <color rgb="FFFF0000"/>
        <rFont val="Calibri"/>
        <family val="2"/>
        <charset val="204"/>
        <scheme val="minor"/>
      </rPr>
      <t>двухвальной</t>
    </r>
    <r>
      <rPr>
        <sz val="11"/>
        <color theme="1"/>
        <rFont val="Calibri"/>
        <family val="2"/>
        <charset val="204"/>
        <scheme val="minor"/>
      </rPr>
      <t xml:space="preserve"> системой балансировки имеют 10 типов монтжа.</t>
    </r>
  </si>
  <si>
    <t>AluPro, AluTherm</t>
  </si>
  <si>
    <t>Высота проема + 590</t>
  </si>
  <si>
    <t>Высокий с верхним расположением валов</t>
  </si>
  <si>
    <t>Высокий с нижним расположением валов</t>
  </si>
  <si>
    <t>Вертикальный с верхним расположением валов</t>
  </si>
  <si>
    <t>Вертикальный с нижним расположением валов</t>
  </si>
  <si>
    <t>Наклонный высокий с верхним расположением валов</t>
  </si>
  <si>
    <t>Наклонный высокий с нижним расположением валов</t>
  </si>
  <si>
    <t>Высокий с нижним 
расположением валов</t>
  </si>
  <si>
    <t>Вертикальный с нижним 
расположением валов</t>
  </si>
  <si>
    <t>RM+590</t>
  </si>
  <si>
    <t>Min. высота перемычки, мм</t>
  </si>
  <si>
    <r>
      <t>Минимальная перемычка (H</t>
    </r>
    <r>
      <rPr>
        <b/>
        <sz val="8"/>
        <color theme="1"/>
        <rFont val="Calibri"/>
        <family val="2"/>
        <charset val="204"/>
        <scheme val="minor"/>
      </rPr>
      <t>min</t>
    </r>
    <r>
      <rPr>
        <b/>
        <sz val="11"/>
        <color theme="1"/>
        <rFont val="Calibri"/>
        <family val="2"/>
        <charset val="204"/>
        <scheme val="minor"/>
      </rPr>
      <t>), мм</t>
    </r>
  </si>
  <si>
    <t>S-гофр</t>
  </si>
  <si>
    <t>7. Система направляющих из горячеоцинкованной стали для стандартного типа монтажа.</t>
  </si>
  <si>
    <t>11. Устройства защиты от падения полотна при поломке пружины (храповые муфты).</t>
  </si>
  <si>
    <t>13. Ручка для подъема-опускания ворот.</t>
  </si>
  <si>
    <t>14. Канат для ручного подъема ворот.</t>
  </si>
  <si>
    <t>15. Пружинный засов.</t>
  </si>
  <si>
    <t>16. Вертикальная или горизонтальная упаковка (в зависимости от комплектации ворот).</t>
  </si>
  <si>
    <r>
      <t xml:space="preserve">Промышленные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ProPlus</t>
    </r>
  </si>
  <si>
    <t>Ворота стандартной высоты, указанной в размерной сетке, изготавливаются из панелей одинаковой высоты. Ворота промежуточных размеров по высоте (шаг 25 мм) изготавливаются из панелей двух различных высота. Разность высот панелей составляет 25 мм.</t>
  </si>
  <si>
    <t>Доступен заказ промежуточных значений ширины и высоты ворот с шагом 5 мм.</t>
  </si>
  <si>
    <t>Доступен заказ промежуточных значений ширины ворот с шагом 5 мм и высоты ворот с шагом 25 мм.</t>
  </si>
  <si>
    <r>
      <t xml:space="preserve">Гаражные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 xml:space="preserve">Trend </t>
    </r>
  </si>
  <si>
    <t>Ворота изготавливаются по запросу. Возможно производство ворот с двухвальной системой балансировки</t>
  </si>
  <si>
    <r>
      <t xml:space="preserve">Промышленные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ProTrend</t>
    </r>
  </si>
  <si>
    <t>8. Система подвешения горизонтальных направляющих CS-1 или CS-2 (высота подвеса 300 мм или 500 мм соответственно).</t>
  </si>
  <si>
    <t>Ворота изготавливаются по запросу</t>
  </si>
  <si>
    <t xml:space="preserve">Боковой и верхний EPDM-уплотнители имеют 2 эластичных лепестка, которые создают дополнительную «воздушную камеру». Регулируемые роликовые кронштейны гарантируют примыкание полотна ворот к проему. </t>
  </si>
  <si>
    <t>Панорамные секционные ворота "Алютех"</t>
  </si>
  <si>
    <t>AluTherm</t>
  </si>
  <si>
    <t>AluTrend</t>
  </si>
  <si>
    <r>
      <t xml:space="preserve">Профильная система </t>
    </r>
    <r>
      <rPr>
        <b/>
        <i/>
        <sz val="11"/>
        <color rgb="FF00B050"/>
        <rFont val="Calibri"/>
        <family val="2"/>
        <charset val="204"/>
        <scheme val="minor"/>
      </rPr>
      <t>с</t>
    </r>
    <r>
      <rPr>
        <b/>
        <i/>
        <sz val="11"/>
        <color theme="1"/>
        <rFont val="Calibri"/>
        <family val="2"/>
        <charset val="204"/>
        <scheme val="minor"/>
      </rPr>
      <t xml:space="preserve"> </t>
    </r>
    <r>
      <rPr>
        <b/>
        <i/>
        <sz val="11"/>
        <color rgb="FF00B050"/>
        <rFont val="Calibri"/>
        <family val="2"/>
        <charset val="204"/>
        <scheme val="minor"/>
      </rPr>
      <t>терморазрывом</t>
    </r>
  </si>
  <si>
    <t xml:space="preserve">AluPro </t>
  </si>
  <si>
    <r>
      <t xml:space="preserve">Профильная система </t>
    </r>
    <r>
      <rPr>
        <b/>
        <i/>
        <sz val="11"/>
        <color rgb="FF00B050"/>
        <rFont val="Calibri"/>
        <family val="2"/>
        <charset val="204"/>
        <scheme val="minor"/>
      </rPr>
      <t xml:space="preserve">без </t>
    </r>
    <r>
      <rPr>
        <b/>
        <i/>
        <sz val="11"/>
        <color theme="1"/>
        <rFont val="Calibri"/>
        <family val="2"/>
        <charset val="204"/>
        <scheme val="minor"/>
      </rPr>
      <t>терморазрыва</t>
    </r>
  </si>
  <si>
    <r>
      <t xml:space="preserve">Толщина панели: </t>
    </r>
    <r>
      <rPr>
        <b/>
        <i/>
        <sz val="11"/>
        <color rgb="FFFF0000"/>
        <rFont val="Calibri"/>
        <family val="2"/>
        <charset val="204"/>
        <scheme val="minor"/>
      </rPr>
      <t>45</t>
    </r>
    <r>
      <rPr>
        <b/>
        <i/>
        <sz val="11"/>
        <color theme="1"/>
        <rFont val="Calibri"/>
        <family val="2"/>
        <charset val="204"/>
        <scheme val="minor"/>
      </rPr>
      <t xml:space="preserve"> мм</t>
    </r>
  </si>
  <si>
    <t>Типы полотна панорамных ворот</t>
  </si>
  <si>
    <t>Перечень стандартных цветов</t>
  </si>
  <si>
    <t>АЛП</t>
  </si>
  <si>
    <t>АЛПС</t>
  </si>
  <si>
    <t>ПО</t>
  </si>
  <si>
    <t>В качестве нижней секции применяется сэндвич-панель с рисунком микроволна или S-гофр</t>
  </si>
  <si>
    <t xml:space="preserve">Покраска в перламутровые, светоотражающие цвета, цвета металлик - по запросу. </t>
  </si>
  <si>
    <t>Технические характеристики панорамных ворот</t>
  </si>
  <si>
    <r>
      <t xml:space="preserve">Толщина панели: </t>
    </r>
    <r>
      <rPr>
        <b/>
        <i/>
        <sz val="11"/>
        <color rgb="FFFF0000"/>
        <rFont val="Calibri"/>
        <family val="2"/>
        <charset val="204"/>
        <scheme val="minor"/>
      </rPr>
      <t>40</t>
    </r>
    <r>
      <rPr>
        <b/>
        <i/>
        <sz val="11"/>
        <color theme="1"/>
        <rFont val="Calibri"/>
        <family val="2"/>
        <charset val="204"/>
        <scheme val="minor"/>
      </rPr>
      <t xml:space="preserve"> мм</t>
    </r>
  </si>
  <si>
    <t>AluPro</t>
  </si>
  <si>
    <t>Масса полотна ворот, кг/м²</t>
  </si>
  <si>
    <t>0,22¹</t>
  </si>
  <si>
    <t>0,29¹</t>
  </si>
  <si>
    <t xml:space="preserve">Варианты типов полотна </t>
  </si>
  <si>
    <r>
      <rPr>
        <b/>
        <sz val="11"/>
        <color theme="1"/>
        <rFont val="Calibri"/>
        <family val="2"/>
        <charset val="204"/>
        <scheme val="minor"/>
      </rPr>
      <t>АЛП</t>
    </r>
    <r>
      <rPr>
        <sz val="11"/>
        <color theme="1"/>
        <rFont val="Calibri"/>
        <family val="2"/>
        <charset val="204"/>
        <scheme val="minor"/>
      </rPr>
      <t xml:space="preserve"> - полотно ворот целиком состоит из панорамных панелей</t>
    </r>
  </si>
  <si>
    <r>
      <rPr>
        <b/>
        <sz val="11"/>
        <color theme="1"/>
        <rFont val="Calibri"/>
        <family val="2"/>
        <charset val="204"/>
        <scheme val="minor"/>
      </rPr>
      <t>ПО</t>
    </r>
    <r>
      <rPr>
        <sz val="11"/>
        <color theme="1"/>
        <rFont val="Calibri"/>
        <family val="2"/>
        <charset val="204"/>
        <scheme val="minor"/>
      </rPr>
      <t xml:space="preserve"> - одна или несколько секций полотна - панорамные 
(за исключением верхней и нижней)</t>
    </r>
  </si>
  <si>
    <t>+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</si>
  <si>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AluPro</t>
    </r>
    <r>
      <rPr>
        <sz val="16"/>
        <color theme="1"/>
        <rFont val="Calibri"/>
        <family val="2"/>
        <charset val="204"/>
        <scheme val="minor"/>
      </rPr>
      <t xml:space="preserve"> из панорамных панелей (АЛП)</t>
    </r>
  </si>
  <si>
    <t>Варианты заполнения панорамных секций</t>
  </si>
  <si>
    <t>Виды альтернативного заполнения панорамных секций</t>
  </si>
  <si>
    <t>Композитное заполнение 3 мм</t>
  </si>
  <si>
    <t>Композитное заполнение 26 мм</t>
  </si>
  <si>
    <t>2.  Нижний стальной концевой профиль (для ворот без калитки). Нижний концевой профиль имеет скрытый монтаж и не виден с внешней стороны ворот.</t>
  </si>
  <si>
    <t>4. Боковые и верхняя 2-х лепестковые уплотнительные вставки из EPDM-материала, сохраняющего эластичность при низких температурах и не впитывающего влагу .</t>
  </si>
  <si>
    <t>12. Устройства защиты от падения полотна при обрыве тросов (специальная конструкция нижних кронштейнов).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</t>
  </si>
  <si>
    <t>5. Нижняя уплотнительная вставка из EPDM-материала с полостью под установку оптосенсоров.</t>
  </si>
  <si>
    <t>7. Промежуточные петли из нержавеющей стали.</t>
  </si>
  <si>
    <t>8. Система направляющих из горячеоцинкованной стали для стандартного типа монтажа.</t>
  </si>
  <si>
    <t>9. Система подвешения горизонтальных направляющих CS-1 или CS-2 (высота подвеса 300 мм или 500 мм соответственно).</t>
  </si>
  <si>
    <t>12. Устройства защиты от падения полотна при поломке пружины (храповые муфты).</t>
  </si>
  <si>
    <t>13. Устройства защиты от падения полотна при обрыве тросов (специальная конструкция нижних кронштейнов).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</t>
  </si>
  <si>
    <t>14. Ручка для подъема-опускания ворот.</t>
  </si>
  <si>
    <t>15. Канат для ручного подъема ворот.</t>
  </si>
  <si>
    <t>16. Пружинный засов.</t>
  </si>
  <si>
    <r>
      <rPr>
        <b/>
        <sz val="11"/>
        <color theme="1"/>
        <rFont val="Calibri"/>
        <family val="2"/>
        <charset val="204"/>
        <scheme val="minor"/>
      </rPr>
      <t>Цвет панорамных панелей</t>
    </r>
    <r>
      <rPr>
        <sz val="11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1015. </t>
    </r>
  </si>
  <si>
    <r>
      <t xml:space="preserve">Толщина: </t>
    </r>
    <r>
      <rPr>
        <b/>
        <sz val="11"/>
        <color rgb="FFFF0000"/>
        <rFont val="Calibri"/>
        <family val="2"/>
        <charset val="204"/>
        <scheme val="minor"/>
      </rPr>
      <t>45</t>
    </r>
    <r>
      <rPr>
        <sz val="11"/>
        <color theme="1"/>
        <rFont val="Calibri"/>
        <family val="2"/>
        <charset val="204"/>
        <scheme val="minor"/>
      </rPr>
      <t xml:space="preserve"> мм</t>
    </r>
  </si>
  <si>
    <t>Толщина: 26 мм</t>
  </si>
  <si>
    <t>Композитная панель</t>
  </si>
  <si>
    <t>Толщина: 3 мм</t>
  </si>
  <si>
    <t>Панорамные панели (АЛП)</t>
  </si>
  <si>
    <t>Панорамные панели + нижняя сэндвич-панель (АЛПС)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</si>
  <si>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AluTherm</t>
    </r>
    <r>
      <rPr>
        <sz val="16"/>
        <color theme="1"/>
        <rFont val="Calibri"/>
        <family val="2"/>
        <charset val="204"/>
        <scheme val="minor"/>
      </rPr>
      <t xml:space="preserve"> из панорамных панелей (АЛП)</t>
    </r>
  </si>
  <si>
    <t>2.  Нижний стальной концевой профиль. Нижний концевой профиль имеет скрытый монтаж и не виден с внешней стороны ворот.</t>
  </si>
  <si>
    <t>Толщина: 25 мм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</si>
  <si>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AluTherm</t>
    </r>
    <r>
      <rPr>
        <sz val="16"/>
        <color theme="1"/>
        <rFont val="Calibri"/>
        <family val="2"/>
        <charset val="204"/>
        <scheme val="minor"/>
      </rPr>
      <t xml:space="preserve">  с комбинированным типом полотна (АЛПС)</t>
    </r>
  </si>
  <si>
    <r>
      <rPr>
        <b/>
        <sz val="11"/>
        <color theme="1"/>
        <rFont val="Calibri"/>
        <family val="2"/>
        <charset val="204"/>
        <scheme val="minor"/>
      </rPr>
      <t>Цвет панорамных панелей</t>
    </r>
    <r>
      <rPr>
        <sz val="11"/>
        <color theme="1"/>
        <rFont val="Calibri"/>
        <family val="2"/>
        <charset val="204"/>
        <scheme val="minor"/>
      </rPr>
      <t xml:space="preserve">: RAL 9016, RAL 9006, RAL 8014,  RAL 5010. </t>
    </r>
  </si>
  <si>
    <r>
      <t xml:space="preserve">Толщина: </t>
    </r>
    <r>
      <rPr>
        <b/>
        <sz val="11"/>
        <color rgb="FFFF0000"/>
        <rFont val="Calibri"/>
        <family val="2"/>
        <charset val="204"/>
        <scheme val="minor"/>
      </rPr>
      <t>40</t>
    </r>
    <r>
      <rPr>
        <sz val="11"/>
        <color theme="1"/>
        <rFont val="Calibri"/>
        <family val="2"/>
        <charset val="204"/>
        <scheme val="minor"/>
      </rPr>
      <t xml:space="preserve"> мм</t>
    </r>
  </si>
  <si>
    <t>5. Нижняя уплотнительная вставка с полостью под установку оптосенсоров.</t>
  </si>
  <si>
    <t>6. Комплект нижних, боковых и верхних регулируемых роликовых кронштейнов, изготовленных из оцинкованной стали.</t>
  </si>
  <si>
    <t>7. Промежуточные петли из оцинкованной стали.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</si>
  <si>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AluTrend</t>
    </r>
    <r>
      <rPr>
        <sz val="16"/>
        <color theme="1"/>
        <rFont val="Calibri"/>
        <family val="2"/>
        <charset val="204"/>
        <scheme val="minor"/>
      </rPr>
      <t xml:space="preserve"> из панорамных панелей (АЛП)</t>
    </r>
  </si>
  <si>
    <t>ВНЕШНИЙ ВИД ПОЛОТНА СЕКЦИОННЫХ ВОРОТ</t>
  </si>
  <si>
    <t>L-гофр</t>
  </si>
  <si>
    <t>ПРАЙС-ЛИСТ НА ДОПОЛНИТЕЛЬНЫЕ АКСЕССУАРЫ ДЛЯ СЕКЦИОННЫХ ВОРОТ</t>
  </si>
  <si>
    <t>Артикул</t>
  </si>
  <si>
    <t>Ед. изм.</t>
  </si>
  <si>
    <t>Наименование</t>
  </si>
  <si>
    <t>микроволна / S-гофр</t>
  </si>
  <si>
    <t>шт.</t>
  </si>
  <si>
    <t>PED20</t>
  </si>
  <si>
    <t>к-т</t>
  </si>
  <si>
    <t xml:space="preserve"> +/-</t>
  </si>
  <si>
    <t>WD2028K</t>
  </si>
  <si>
    <t>RBI-Kit</t>
  </si>
  <si>
    <t>FPAT-G3</t>
  </si>
  <si>
    <t>м.кв.</t>
  </si>
  <si>
    <t>FPAT-G2</t>
  </si>
  <si>
    <t>FPAP-G2</t>
  </si>
  <si>
    <t>FPAP-G1</t>
  </si>
  <si>
    <t>FP</t>
  </si>
  <si>
    <t>FP-W</t>
  </si>
  <si>
    <t>ASP-P26</t>
  </si>
  <si>
    <t>ACP-P</t>
  </si>
  <si>
    <t>RLI03</t>
  </si>
  <si>
    <t>Замок ригельный для промышленных ворот</t>
  </si>
  <si>
    <t>RM0104-4500</t>
  </si>
  <si>
    <t>RK-6000</t>
  </si>
  <si>
    <t>RK-4500</t>
  </si>
  <si>
    <t>HKU001</t>
  </si>
  <si>
    <t>CH0501</t>
  </si>
  <si>
    <t>C0502</t>
  </si>
  <si>
    <t>м</t>
  </si>
  <si>
    <t>AJS</t>
  </si>
  <si>
    <t>FS10x50D</t>
  </si>
  <si>
    <t>SPK</t>
  </si>
  <si>
    <t>ELS</t>
  </si>
  <si>
    <t>SP</t>
  </si>
  <si>
    <t>HFWO</t>
  </si>
  <si>
    <t>PG-Thermo</t>
  </si>
  <si>
    <t>PG</t>
  </si>
  <si>
    <t>TGL</t>
  </si>
  <si>
    <t>SGL</t>
  </si>
  <si>
    <t>2HR</t>
  </si>
  <si>
    <t>W050WH</t>
  </si>
  <si>
    <t>W050BR</t>
  </si>
  <si>
    <t>W060WH</t>
  </si>
  <si>
    <t>W060BR</t>
  </si>
  <si>
    <t>W043WH-TG</t>
  </si>
  <si>
    <t>W043WH-CG</t>
  </si>
  <si>
    <t>W043BR-TG</t>
  </si>
  <si>
    <t>W043BR-CG</t>
  </si>
  <si>
    <t>W046</t>
  </si>
  <si>
    <t>W095</t>
  </si>
  <si>
    <t>W085</t>
  </si>
  <si>
    <t>DIC043WH</t>
  </si>
  <si>
    <t>DIC043BR</t>
  </si>
  <si>
    <t>DIS043WH-3</t>
  </si>
  <si>
    <t>DIS043WH-4</t>
  </si>
  <si>
    <t>DIS043BR-3</t>
  </si>
  <si>
    <t>DIS043BR-4</t>
  </si>
  <si>
    <t>P1012K</t>
  </si>
  <si>
    <t>VG-368WH</t>
  </si>
  <si>
    <t>Решетка вентиляционная нерегулируемая (белая)</t>
  </si>
  <si>
    <t>VG-368BK</t>
  </si>
  <si>
    <t>Решетка вентиляционная нерегулируемая (черная)</t>
  </si>
  <si>
    <t>VG-368RWH</t>
  </si>
  <si>
    <t>Решетка вентиляционная регулируемая (белая)</t>
  </si>
  <si>
    <t>VG-368RBK</t>
  </si>
  <si>
    <t>Решетка вентиляционная регулируемая (черная)</t>
  </si>
  <si>
    <t>Окраска и защита</t>
  </si>
  <si>
    <t>RAL-OUT</t>
  </si>
  <si>
    <t>RAL-IN</t>
  </si>
  <si>
    <t>RAL-AP</t>
  </si>
  <si>
    <t>RAL-W</t>
  </si>
  <si>
    <t>ANC-1</t>
  </si>
  <si>
    <t>ANC-2</t>
  </si>
  <si>
    <t>RAL-FWO</t>
  </si>
  <si>
    <t>Наценка за усиленные торсионые пружины*</t>
  </si>
  <si>
    <t>до 35 тыс. циклов</t>
  </si>
  <si>
    <t>до 50 тыс. циклов</t>
  </si>
  <si>
    <t>до 75 тыс. циклов</t>
  </si>
  <si>
    <t>до 100 тыс. циклов</t>
  </si>
  <si>
    <t>Телескопические подвесы горизонтальных направляющих</t>
  </si>
  <si>
    <t>CS-1</t>
  </si>
  <si>
    <t>CS-2</t>
  </si>
  <si>
    <t>CS-3</t>
  </si>
  <si>
    <t>CS-4</t>
  </si>
  <si>
    <t>CS-5</t>
  </si>
  <si>
    <t>DP-WF</t>
  </si>
  <si>
    <t>RAL-WF</t>
  </si>
  <si>
    <t xml:space="preserve"> * % рассчитывается от стоимости стандартного комплекта ворот.</t>
  </si>
  <si>
    <t xml:space="preserve"> ** % рассчитывается от стоимости панорамного остекления. </t>
  </si>
  <si>
    <t>пружины растяжения</t>
  </si>
  <si>
    <t>Промышленные (45 мм)</t>
  </si>
  <si>
    <t>Промышленные (40 мм)</t>
  </si>
  <si>
    <t>WDF-40</t>
  </si>
  <si>
    <t>WDF</t>
  </si>
  <si>
    <t>FP-40</t>
  </si>
  <si>
    <t>FP-40W</t>
  </si>
  <si>
    <t>FP-40G2</t>
  </si>
  <si>
    <t>RLT-40</t>
  </si>
  <si>
    <t>PG-40</t>
  </si>
  <si>
    <t>торсионные пружины</t>
  </si>
  <si>
    <t>W043WH-TG40</t>
  </si>
  <si>
    <t>W043WH-CG40</t>
  </si>
  <si>
    <t>W043BR-TG40</t>
  </si>
  <si>
    <t>W043BR-CG40</t>
  </si>
  <si>
    <t>W046-40</t>
  </si>
  <si>
    <t>W095-40</t>
  </si>
  <si>
    <t>W085-40</t>
  </si>
  <si>
    <t>W050WH-40</t>
  </si>
  <si>
    <t>W050BR-40</t>
  </si>
  <si>
    <t>W060WH-40</t>
  </si>
  <si>
    <t>W060BR-40</t>
  </si>
  <si>
    <t>RAL-DF</t>
  </si>
  <si>
    <t>Элементы управления</t>
  </si>
  <si>
    <t>HGI-40.006</t>
  </si>
  <si>
    <t>HGI-40.007</t>
  </si>
  <si>
    <t>PC-Kit</t>
  </si>
  <si>
    <t>2. Коробка с порогом из экструдированных профилей из алюминиевого сплава. Для уплотнения притвора между полотном и коробкой применяются EPDM-уплотнители.</t>
  </si>
  <si>
    <t>4. Комплект врезного замка с защелкой, цилиндровым механизмом и ключами.</t>
  </si>
  <si>
    <r>
      <t xml:space="preserve">При заказе секционных ворот необходимо указывать ширину и высоту </t>
    </r>
    <r>
      <rPr>
        <b/>
        <i/>
        <u val="double"/>
        <sz val="11"/>
        <color rgb="FFFF0000"/>
        <rFont val="Calibri"/>
        <family val="2"/>
        <charset val="204"/>
        <scheme val="minor"/>
      </rPr>
      <t>проема</t>
    </r>
  </si>
  <si>
    <r>
      <rPr>
        <b/>
        <sz val="10"/>
        <color theme="1"/>
        <rFont val="Calibri"/>
        <family val="2"/>
        <charset val="204"/>
        <scheme val="minor"/>
      </rPr>
      <t xml:space="preserve">Микроволна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b/>
        <sz val="10"/>
        <color theme="1"/>
        <rFont val="Calibri"/>
        <family val="2"/>
        <charset val="204"/>
        <scheme val="minor"/>
      </rPr>
      <t xml:space="preserve">, S-гофр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1015, ADS 703. </t>
    </r>
  </si>
  <si>
    <r>
      <rPr>
        <b/>
        <sz val="10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8014;  </t>
    </r>
    <r>
      <rPr>
        <b/>
        <sz val="10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0"/>
        <color theme="1"/>
        <rFont val="Calibri"/>
        <family val="2"/>
        <charset val="204"/>
        <scheme val="minor"/>
      </rPr>
      <t>smooth</t>
    </r>
    <r>
      <rPr>
        <sz val="10"/>
        <color theme="1"/>
        <rFont val="Calibri"/>
        <family val="2"/>
        <charset val="204"/>
        <scheme val="minor"/>
      </rPr>
      <t xml:space="preserve">: RAL 9016, RAL 7016; 
</t>
    </r>
    <r>
      <rPr>
        <b/>
        <sz val="10"/>
        <color theme="1"/>
        <rFont val="Calibri"/>
        <family val="2"/>
        <charset val="204"/>
        <scheme val="minor"/>
      </rPr>
      <t xml:space="preserve">L-гофр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8014; </t>
    </r>
    <r>
      <rPr>
        <b/>
        <sz val="10"/>
        <color theme="1"/>
        <rFont val="Calibri"/>
        <family val="2"/>
        <charset val="204"/>
        <scheme val="minor"/>
      </rPr>
      <t xml:space="preserve">L-гофр </t>
    </r>
    <r>
      <rPr>
        <b/>
        <i/>
        <sz val="10"/>
        <color theme="1"/>
        <rFont val="Calibri"/>
        <family val="2"/>
        <charset val="204"/>
        <scheme val="minor"/>
      </rPr>
      <t>smooth</t>
    </r>
    <r>
      <rPr>
        <sz val="10"/>
        <color theme="1"/>
        <rFont val="Calibri"/>
        <family val="2"/>
        <charset val="204"/>
        <scheme val="minor"/>
      </rPr>
      <t xml:space="preserve">: RAL 9016, RAL 7016, ADS 703. </t>
    </r>
  </si>
  <si>
    <r>
      <t xml:space="preserve">Филенка woodgrain: </t>
    </r>
    <r>
      <rPr>
        <sz val="10"/>
        <rFont val="Calibri"/>
        <family val="2"/>
        <charset val="204"/>
        <scheme val="minor"/>
      </rPr>
      <t>RAL9016, RAL 8014</t>
    </r>
  </si>
  <si>
    <r>
      <t xml:space="preserve">Филенка woodgrain: </t>
    </r>
    <r>
      <rPr>
        <sz val="10"/>
        <rFont val="Calibri"/>
        <family val="2"/>
        <charset val="204"/>
        <scheme val="minor"/>
      </rPr>
      <t>темный дуб, золотой дуб</t>
    </r>
  </si>
  <si>
    <t>Состав стандартного комплекта</t>
  </si>
  <si>
    <t>Гаражные ворота. Типы монтажа</t>
  </si>
  <si>
    <t>Низкий монтаж (барабан сзади)*</t>
  </si>
  <si>
    <t>Высокий монтаж с верхним расположением вала*</t>
  </si>
  <si>
    <t>Промышленные ворота. Типы монтажа</t>
  </si>
  <si>
    <t>Высокий монтаж с нижним расположением вала*</t>
  </si>
  <si>
    <t>Вертикальный монтаж с верхним расположением вала*</t>
  </si>
  <si>
    <t>Вертикальный монтаж с нижним расположением вала*</t>
  </si>
  <si>
    <t>RAL-WD</t>
  </si>
  <si>
    <t>M-гофр</t>
  </si>
  <si>
    <t xml:space="preserve">   АЛП</t>
  </si>
  <si>
    <t>2.1 Описание конструкции промышленных секционных ворот</t>
  </si>
  <si>
    <t>2.2 Описание конструкции панорамных секционных ворот</t>
  </si>
  <si>
    <t>2.3 Типы монтажа промышленных и панорамных ворот с одновальной системой балансировки</t>
  </si>
  <si>
    <t>2.4 Типы монтажа промышленных и панорамных ворот с двухвальной системой балансировки</t>
  </si>
  <si>
    <t>2.5 Прайс-лист на промышленные ворота серии ProPlus</t>
  </si>
  <si>
    <t>2.6 Прайс-лист на промышленные ворота серии ProTrend</t>
  </si>
  <si>
    <t>2.7 Прайс-лист на панорамные ворота серии AluPro (тип полотна АЛП)</t>
  </si>
  <si>
    <t>2.8 Прайс-лист на панорамные ворота серии AluPro (тип полотна АЛПС)</t>
  </si>
  <si>
    <t>2.9 Прайс-лист на панорамные ворота серии AluTherm (тип полотна АЛП)</t>
  </si>
  <si>
    <t>2.10 Прайс-лист на панорамные ворота серии AluTherm (тип полотна АЛПC)</t>
  </si>
  <si>
    <t>1. Гаражные секционные ворота "Алютех"</t>
  </si>
  <si>
    <t>2. Промышленные и панорамные секционные ворота "Алютех"</t>
  </si>
  <si>
    <t>3. Дверь боковая "Алютех"</t>
  </si>
  <si>
    <t>HKU-002</t>
  </si>
  <si>
    <t>Окна, вентиляционные решетки, панорамное остекление</t>
  </si>
  <si>
    <t>RAL-PFP</t>
  </si>
  <si>
    <t>Фальш-панели</t>
  </si>
  <si>
    <t xml:space="preserve">  +/-</t>
  </si>
  <si>
    <t>2.  Нижний алюминиевый концевой профиль.</t>
  </si>
  <si>
    <t>6. Комплект нижних, боковых и верхних регулируемых роликовых кронштейнов. Боковые и верхние кронштейны - из нержавеющей стали, нижние - из оцинкованной стали.</t>
  </si>
  <si>
    <t xml:space="preserve">Содержание </t>
  </si>
  <si>
    <t>P-1502Kit</t>
  </si>
  <si>
    <t>Встроенный монтаж применяется для проемов типа «туннель» - проемы без боковых заплечиков и верхней перемычки, либо размеры заплечиков / перемычки недостаточны для установки секционных ворот</t>
  </si>
  <si>
    <t>FWO100/145-40,
FWO145/145-40</t>
  </si>
  <si>
    <r>
      <t xml:space="preserve">Возможен вариант </t>
    </r>
    <r>
      <rPr>
        <b/>
        <i/>
        <u/>
        <sz val="12"/>
        <color rgb="FF00B050"/>
        <rFont val="Calibri"/>
        <family val="2"/>
        <charset val="204"/>
        <scheme val="minor"/>
      </rPr>
      <t xml:space="preserve">комбинированного </t>
    </r>
    <r>
      <rPr>
        <i/>
        <sz val="12"/>
        <color rgb="FF00B050"/>
        <rFont val="Calibri"/>
        <family val="2"/>
        <charset val="204"/>
        <scheme val="minor"/>
      </rPr>
      <t>монтажа 
(сочетание нескольких способов установки наличников для одних ворот)</t>
    </r>
  </si>
  <si>
    <t>Конструкция ворот обеспечивает защиту от:
• защемления пальцев;
• зацепа и пореза;
• неконтролируемого движения полотна;
• падения полотна.</t>
  </si>
  <si>
    <r>
      <rPr>
        <b/>
        <sz val="11"/>
        <color theme="1"/>
        <rFont val="Calibri"/>
        <family val="2"/>
        <charset val="204"/>
        <scheme val="minor"/>
      </rPr>
      <t>S-гофр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M-гофр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L-гофр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</t>
    </r>
    <r>
      <rPr>
        <sz val="11"/>
        <color theme="1"/>
        <rFont val="Calibri"/>
        <family val="2"/>
        <charset val="204"/>
        <scheme val="minor"/>
      </rPr>
      <t>: золотой дуб, темный дуб, вишня.</t>
    </r>
    <r>
      <rPr>
        <b/>
        <sz val="11"/>
        <color theme="1"/>
        <rFont val="Calibri"/>
        <family val="2"/>
        <charset val="204"/>
        <scheme val="minor"/>
      </rPr>
      <t/>
    </r>
  </si>
  <si>
    <t>Широкие возможности установки</t>
  </si>
  <si>
    <t>Ресурс пружин — до 25 000 циклов «подъема-опускания». Это соответствует 17 годам службы при ежедневном открывании по 4 раза в течение всего периода.</t>
  </si>
  <si>
    <t>Высокий эксплуатационный ресурс</t>
  </si>
  <si>
    <t>Соответствие европейским стандартам безопасности</t>
  </si>
  <si>
    <t>Защита от сквозняков</t>
  </si>
  <si>
    <t xml:space="preserve">Благодаря роликам с подшипниками качения ворота движутся плавно и бесшумно. Применяются шариковые подшипники закрытого типа, защищенные от пыли и влаги. </t>
  </si>
  <si>
    <t>Угловые стойки и нащельник ворот Trend могут выдвигаться в проем на расстояние до 50 мм, что позволяет установить стандартные ворота в проем большего размера.</t>
  </si>
  <si>
    <t>Защита от коррозии, привлекательный вид ворот на долгие годы</t>
  </si>
  <si>
    <t>Плавная и бесшумная работа</t>
  </si>
  <si>
    <r>
      <t>Класс А (24 Дб)</t>
    </r>
    <r>
      <rPr>
        <sz val="11"/>
        <color theme="1"/>
        <rFont val="Calibri"/>
        <family val="2"/>
        <charset val="204"/>
      </rPr>
      <t>³</t>
    </r>
  </si>
  <si>
    <t>Полотно ворот выдерживает воздействие «соляного тумана» в течение 750 часов. Это соответствует 15 годам эксплуатации в прибрежных зонах и загрязненных промышленных районах.</t>
  </si>
  <si>
    <t>Конструкция ворот обеспечивает защиту от:
• защемления пальцев;
• зацепа и пореза;
• неконтролируемого движения полотна;
• падения полотна</t>
  </si>
  <si>
    <t>Угловые стойки имеют скрытый монтаж: они устанавливаются за проемом и не контактируют с улицей, поэтому не проводят холод в помещение.</t>
  </si>
  <si>
    <t>Роликовые кронштейны позволяют добиться плотного примыкания полотна ворот к проему, исключая появление сквозняков и обеспечивая дополнительную теплоизоляцию помещения.</t>
  </si>
  <si>
    <t>Многолетняя отлаженная работа</t>
  </si>
  <si>
    <t>Регулируемая соединительная муфта позволяет проворачивать части вала относительно друг друга и добиться равномерного натяжения тросов, что очень удобно при монтаже.</t>
  </si>
  <si>
    <t>Удобство монтажа</t>
  </si>
  <si>
    <t>В системе направляющих используются прочные и надежные ривсет-соединения. Такие соединения не повреждают антикоррозийное гальваническое покрытие профилей. Отсутствие выступов обеспечивает плавное качение роликов.</t>
  </si>
  <si>
    <t xml:space="preserve">Прочность и надежность 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</si>
  <si>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AluTrend</t>
    </r>
    <r>
      <rPr>
        <sz val="16"/>
        <color theme="1"/>
        <rFont val="Calibri"/>
        <family val="2"/>
        <charset val="204"/>
        <scheme val="minor"/>
      </rPr>
      <t xml:space="preserve"> с комбинированным типом полотна (АЛПС)</t>
    </r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</si>
  <si>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AluPro</t>
    </r>
    <r>
      <rPr>
        <sz val="16"/>
        <color theme="1"/>
        <rFont val="Calibri"/>
        <family val="2"/>
        <charset val="204"/>
        <scheme val="minor"/>
      </rPr>
      <t xml:space="preserve"> с комбинированным типом полотна (АЛПС)</t>
    </r>
  </si>
  <si>
    <t>14. Односторонняя ручка для подъема-опускания ворот.</t>
  </si>
  <si>
    <t>GG-58</t>
  </si>
  <si>
    <t>AG-8-12</t>
  </si>
  <si>
    <t xml:space="preserve">2.11 Прайс-лист на панорамные ворота AluTrend (тип полотна АЛП) </t>
  </si>
  <si>
    <t>2.12 Прайс-лист на панорамные ворота AluTrend (тип полотна АЛПС)</t>
  </si>
  <si>
    <t>PG-SR</t>
  </si>
  <si>
    <t>RAL-DFPC</t>
  </si>
  <si>
    <t>Введите скидку на гаражные ворота (%)</t>
  </si>
  <si>
    <t>Введите скидку на промышленные ворота (%)</t>
  </si>
  <si>
    <t xml:space="preserve">   Филенка</t>
  </si>
  <si>
    <t>Введите скидку на панорамные ворота (%)</t>
  </si>
  <si>
    <t>Введите скидку на доп.опции (%)</t>
  </si>
  <si>
    <t>-</t>
  </si>
  <si>
    <t>TS-BS</t>
  </si>
  <si>
    <t>Толщина сэндвич-панелей, панорамных панелей: 45 мм</t>
  </si>
  <si>
    <t>Высота сэндвич-панелей, мм:</t>
  </si>
  <si>
    <t>425-625</t>
  </si>
  <si>
    <t>Стандартная цветовая гамма</t>
  </si>
  <si>
    <r>
      <rPr>
        <i/>
        <sz val="12"/>
        <color rgb="FFFF0000"/>
        <rFont val="Calibri"/>
        <family val="2"/>
        <charset val="204"/>
        <scheme val="minor"/>
      </rPr>
      <t>Направление открывания</t>
    </r>
    <r>
      <rPr>
        <i/>
        <sz val="12"/>
        <rFont val="Calibri"/>
        <family val="2"/>
        <charset val="204"/>
        <scheme val="minor"/>
      </rPr>
      <t xml:space="preserve"> двери боковой всегда определятся при взгляде на дверь со стороны расположения петель. Петли располагаются с той стороны, в которую открывается дверь</t>
    </r>
  </si>
  <si>
    <t>Панорамные секции AluPro</t>
  </si>
  <si>
    <r>
      <t xml:space="preserve">При заказе двери боковой необходимо указывать ширину и высоту </t>
    </r>
    <r>
      <rPr>
        <b/>
        <i/>
        <u val="double"/>
        <sz val="11"/>
        <color rgb="FFFF0000"/>
        <rFont val="Calibri"/>
        <family val="2"/>
        <charset val="204"/>
        <scheme val="minor"/>
      </rPr>
      <t>проема</t>
    </r>
  </si>
  <si>
    <t>Доступен заказ промежуточных значений ширины и высоты двери с шагом 5 мм.</t>
  </si>
  <si>
    <t>Возможность производства двери боковой с размерами, выходящими за стандартную размерную сетку, рассматривается по индивидуальному запросу.</t>
  </si>
  <si>
    <r>
      <t xml:space="preserve">Доступен заказ промежуточных значений </t>
    </r>
    <r>
      <rPr>
        <b/>
        <i/>
        <u/>
        <sz val="10"/>
        <color rgb="FF0070C0"/>
        <rFont val="Calibri"/>
        <family val="2"/>
        <charset val="204"/>
        <scheme val="minor"/>
      </rPr>
      <t>ширины</t>
    </r>
    <r>
      <rPr>
        <b/>
        <i/>
        <sz val="10"/>
        <color rgb="FF0070C0"/>
        <rFont val="Calibri"/>
        <family val="2"/>
        <charset val="204"/>
        <scheme val="minor"/>
      </rPr>
      <t xml:space="preserve"> двери боковой с шагом</t>
    </r>
    <r>
      <rPr>
        <b/>
        <i/>
        <u/>
        <sz val="10"/>
        <color rgb="FF0070C0"/>
        <rFont val="Calibri"/>
        <family val="2"/>
        <charset val="204"/>
        <scheme val="minor"/>
      </rPr>
      <t xml:space="preserve"> 5 мм</t>
    </r>
    <r>
      <rPr>
        <b/>
        <i/>
        <sz val="10"/>
        <color rgb="FF0070C0"/>
        <rFont val="Calibri"/>
        <family val="2"/>
        <charset val="204"/>
        <scheme val="minor"/>
      </rPr>
      <t xml:space="preserve">. 
</t>
    </r>
    <r>
      <rPr>
        <b/>
        <i/>
        <u/>
        <sz val="10"/>
        <color rgb="FF0070C0"/>
        <rFont val="Calibri"/>
        <family val="2"/>
        <charset val="204"/>
        <scheme val="minor"/>
      </rPr>
      <t>Высота</t>
    </r>
    <r>
      <rPr>
        <b/>
        <i/>
        <sz val="10"/>
        <color rgb="FF0070C0"/>
        <rFont val="Calibri"/>
        <family val="2"/>
        <charset val="204"/>
        <scheme val="minor"/>
      </rPr>
      <t xml:space="preserve"> двери не может отличаться от указанной в сетке и является </t>
    </r>
    <r>
      <rPr>
        <b/>
        <i/>
        <u/>
        <sz val="10"/>
        <color rgb="FF0070C0"/>
        <rFont val="Calibri"/>
        <family val="2"/>
        <charset val="204"/>
        <scheme val="minor"/>
      </rPr>
      <t>фиксированной</t>
    </r>
    <r>
      <rPr>
        <b/>
        <i/>
        <sz val="10"/>
        <color rgb="FF0070C0"/>
        <rFont val="Calibri"/>
        <family val="2"/>
        <charset val="204"/>
        <scheme val="minor"/>
      </rPr>
      <t>.</t>
    </r>
  </si>
  <si>
    <t>Комбинированный монтаж тип 2</t>
  </si>
  <si>
    <r>
      <t xml:space="preserve">Открывание </t>
    </r>
    <r>
      <rPr>
        <b/>
        <sz val="11"/>
        <color rgb="FFFF0000"/>
        <rFont val="Calibri"/>
        <family val="2"/>
        <charset val="204"/>
        <scheme val="minor"/>
      </rPr>
      <t>наружу</t>
    </r>
    <r>
      <rPr>
        <sz val="11"/>
        <color theme="1"/>
        <rFont val="Calibri"/>
        <family val="2"/>
        <charset val="204"/>
        <scheme val="minor"/>
      </rPr>
      <t xml:space="preserve"> правое/левое</t>
    </r>
  </si>
  <si>
    <r>
      <t>Открывание</t>
    </r>
    <r>
      <rPr>
        <b/>
        <sz val="11"/>
        <color rgb="FFFF0000"/>
        <rFont val="Calibri"/>
        <family val="2"/>
        <charset val="204"/>
        <scheme val="minor"/>
      </rPr>
      <t xml:space="preserve"> внутрь</t>
    </r>
    <r>
      <rPr>
        <sz val="11"/>
        <color theme="1"/>
        <rFont val="Calibri"/>
        <family val="2"/>
        <charset val="204"/>
        <scheme val="minor"/>
      </rPr>
      <t xml:space="preserve"> правое/левое</t>
    </r>
  </si>
  <si>
    <r>
      <t xml:space="preserve">Открывание </t>
    </r>
    <r>
      <rPr>
        <b/>
        <sz val="11"/>
        <color rgb="FFFF0000"/>
        <rFont val="Calibri"/>
        <family val="2"/>
        <charset val="204"/>
        <scheme val="minor"/>
      </rPr>
      <t>внутрь</t>
    </r>
    <r>
      <rPr>
        <sz val="11"/>
        <color theme="1"/>
        <rFont val="Calibri"/>
        <family val="2"/>
        <charset val="204"/>
        <scheme val="minor"/>
      </rPr>
      <t xml:space="preserve"> правое/левое</t>
    </r>
  </si>
  <si>
    <t>Введите скидку на дверь боковую (%)</t>
  </si>
  <si>
    <t>PED21-45</t>
  </si>
  <si>
    <t>W51SS-40</t>
  </si>
  <si>
    <t>W61SS-40</t>
  </si>
  <si>
    <t>RAL-SDN</t>
  </si>
  <si>
    <t>Встроенный монтаж</t>
  </si>
  <si>
    <t>Цвет профилей обрамления коробки и рамы полотна</t>
  </si>
  <si>
    <t>Цвет петель</t>
  </si>
  <si>
    <t>Цвет
ручек</t>
  </si>
  <si>
    <t>RAL 8019</t>
  </si>
  <si>
    <t>RAL 9016</t>
  </si>
  <si>
    <t>RAL 9006</t>
  </si>
  <si>
    <t>Другие цвета по каталогу RAL</t>
  </si>
  <si>
    <t>RAL 9005</t>
  </si>
  <si>
    <t>Цвет панелей</t>
  </si>
  <si>
    <t>Другие цвета</t>
  </si>
  <si>
    <t>5. Комплект нажимных металлических ручек с накладками и крепежом.</t>
  </si>
  <si>
    <r>
      <t>0,65</t>
    </r>
    <r>
      <rPr>
        <sz val="11"/>
        <color theme="1"/>
        <rFont val="Calibri"/>
        <family val="2"/>
        <charset val="204"/>
      </rPr>
      <t>⁴</t>
    </r>
  </si>
  <si>
    <t>Класс А (22 дБ)¹</t>
  </si>
  <si>
    <r>
      <t>1,0</t>
    </r>
    <r>
      <rPr>
        <sz val="11"/>
        <color theme="1"/>
        <rFont val="Calibri"/>
        <family val="2"/>
        <charset val="204"/>
      </rPr>
      <t>¹</t>
    </r>
  </si>
  <si>
    <t>¹ показатель рассчитан на основании испытаний, проведенных Санкт-Петербургским Государственным архитектурно-строительным университетом.</t>
  </si>
  <si>
    <t>³ испытания проведены в центре «Минскстройиспытания».</t>
  </si>
  <si>
    <r>
      <rPr>
        <sz val="11"/>
        <color theme="1"/>
        <rFont val="Calibri"/>
        <family val="2"/>
        <charset val="204"/>
      </rPr>
      <t>³ и</t>
    </r>
    <r>
      <rPr>
        <sz val="11"/>
        <color theme="1"/>
        <rFont val="Calibri"/>
        <family val="2"/>
        <charset val="204"/>
        <scheme val="minor"/>
      </rPr>
      <t>спытания проведены в центре «Минскстройиспытания»</t>
    </r>
  </si>
  <si>
    <t>0,23¹</t>
  </si>
  <si>
    <t>RAL 8014, 8016, 8017, 8019, Golden Oak, Dark Oak, Cherry</t>
  </si>
  <si>
    <t>WD</t>
  </si>
  <si>
    <t>WDL</t>
  </si>
  <si>
    <t>WD-40</t>
  </si>
  <si>
    <t>GG-40x40</t>
  </si>
  <si>
    <t>Описание других типов заполнения приведено во вкладке Доп. опции</t>
  </si>
  <si>
    <r>
      <t>Сопротивление теплопередаче ворот ,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°С/Вт </t>
    </r>
  </si>
  <si>
    <t>Сопротивление ветровой нагрузке (EN 12424)</t>
  </si>
  <si>
    <r>
      <t>Сопротивление теплопередаче ворот , м</t>
    </r>
    <r>
      <rPr>
        <sz val="10"/>
        <color theme="1"/>
        <rFont val="Calibri"/>
        <family val="2"/>
        <charset val="204"/>
      </rPr>
      <t>²</t>
    </r>
    <r>
      <rPr>
        <sz val="10"/>
        <color theme="1"/>
        <rFont val="Calibri"/>
        <family val="2"/>
        <charset val="204"/>
        <scheme val="minor"/>
      </rPr>
      <t xml:space="preserve">°С/Вт </t>
    </r>
  </si>
  <si>
    <t>Сопротивление ветровой нагрузке 
(EN 12424)</t>
  </si>
  <si>
    <r>
      <t>Коэффициент сопротивления теплопередаче ворот AluPro 5x5 м составляет 0,22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°C/Bт*.</t>
    </r>
  </si>
  <si>
    <r>
      <t>Коэффициент сопротивления теплопередаче ворот AluPro 5x5 м составляет 0,25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°C/Bт*.</t>
    </r>
  </si>
  <si>
    <r>
      <t>Коэффициент сопротивления теплопередаче ворот AluTherm 5x5 м составляет 0,29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°C/Bт*.</t>
    </r>
  </si>
  <si>
    <r>
      <t>Коэффициент сопротивления теплопередаче ворот AluTherm 5x5 м составляет 0,32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°C/Bт*.</t>
    </r>
  </si>
  <si>
    <t>Встроенный монтаж с наружным упором</t>
  </si>
  <si>
    <t>Встроенный монтаж с внутренним упором</t>
  </si>
  <si>
    <t>Монтаж за проемом</t>
  </si>
  <si>
    <t>Комбинированный монтаж с накладныи притвором</t>
  </si>
  <si>
    <t>Комбинированный монтаж с накладным притвором</t>
  </si>
  <si>
    <t>Комбинированный монтаж со встроенным притвором</t>
  </si>
  <si>
    <t>максимальная высота ворот с пружинами растяжения составляет 3085 мм</t>
  </si>
  <si>
    <t>LDB-30</t>
  </si>
  <si>
    <r>
      <t xml:space="preserve">Типы монтажа для ворот серии Trend: </t>
    </r>
    <r>
      <rPr>
        <b/>
        <i/>
        <u/>
        <sz val="11"/>
        <color theme="1"/>
        <rFont val="Calibri"/>
        <family val="2"/>
        <charset val="204"/>
        <scheme val="minor"/>
      </rPr>
      <t>низкий, стандартный, высокий. Окрашенные торсионные пружины.</t>
    </r>
  </si>
  <si>
    <t>Ворота стандартной высоты, указанной в размерной сетке, изготавливаются из панелей одинаковой высоты. Ворота промежуточных размеров по высоте (шаг 25 мм) изготавливаются из панелей двух различных высот. Разность высот панелей составляет 25 мм.</t>
  </si>
  <si>
    <t>10. Односторонняя ручка для подъема-опускания ворот HG-40.008 (для ворот без калитки или усиливающего профиля) или двусторонняя ручка HGI-40.006 (для ворот с калиткой или усиливающим профилем).</t>
  </si>
  <si>
    <r>
      <rPr>
        <b/>
        <sz val="11"/>
        <color theme="1"/>
        <rFont val="Calibri"/>
        <family val="2"/>
        <charset val="204"/>
        <scheme val="minor"/>
      </rPr>
      <t>АЛПС</t>
    </r>
    <r>
      <rPr>
        <sz val="11"/>
        <color theme="1"/>
        <rFont val="Calibri"/>
        <family val="2"/>
        <charset val="204"/>
        <scheme val="minor"/>
      </rPr>
      <t xml:space="preserve"> - полотно ворот состоит из панорамных панелей, нижняя секция из сэндвич-панели</t>
    </r>
  </si>
  <si>
    <r>
      <t>Приведенное сопротивление теплопередаче секционных ворот «Алютех», м</t>
    </r>
    <r>
      <rPr>
        <sz val="11"/>
        <rFont val="Calibri"/>
        <family val="2"/>
        <charset val="204"/>
      </rPr>
      <t>²</t>
    </r>
    <r>
      <rPr>
        <sz val="11"/>
        <rFont val="Calibri"/>
        <family val="2"/>
        <charset val="204"/>
        <scheme val="minor"/>
      </rPr>
      <t xml:space="preserve">°С/Вт </t>
    </r>
  </si>
  <si>
    <t>Двойное светопрозрачное заполнение 26 мм</t>
  </si>
  <si>
    <t>Тройное светопрозрачное заполнение 25 мм</t>
  </si>
  <si>
    <t>5. Комплект нижних роликовых кронштейнов из оцинкованной стали, комплект боковых и верхних регулируемых роликовых кронштейнов из нержавеющей стали.</t>
  </si>
  <si>
    <t>Промышленные ворота шириной 2125-7000 мм и высотой 5250-7000 мм стандартного типа монтажа изготавливаются без запроса</t>
  </si>
  <si>
    <r>
      <t>Коэффициент сопротивления теплопередаче ворот ProPlus 5x5 м составляет 1,0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°C/Bт*, что сопоставимо с характеристиками кирпичной стены толщиной 60 см.</t>
    </r>
  </si>
  <si>
    <t>12. Устройства защиты от падения полотна при обрыве тросов (специальная конструкция нижних кронштейнов). 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</t>
  </si>
  <si>
    <t>13. Односторонняя ручка для подъема-опускания ворот HG-40.008 (для ворот без калитки или усиливающих профилей) или двусторонняя ручка HGI-40.007 (для ворот с калиткой или усиливающими профилями).</t>
  </si>
  <si>
    <t>1. Полотно ворот, собранное из панорамных алюминиевых панелей AluPro с SAN-остеклением 26 мм (один контур герметизации). Панели в составе одних ворот имеют одинаковую высоту и ширину. Боковые накладки на панорамные панели не устанавливаются.</t>
  </si>
  <si>
    <t>3. Верхний алюминиевый концевой профиль. Цвет профиля соответствует цвету профилей панорамных секций.</t>
  </si>
  <si>
    <r>
      <rPr>
        <b/>
        <sz val="11"/>
        <rFont val="Calibri"/>
        <family val="2"/>
        <charset val="204"/>
        <scheme val="minor"/>
      </rPr>
      <t>Цвет панорамных панелей</t>
    </r>
    <r>
      <rPr>
        <sz val="11"/>
        <rFont val="Calibri"/>
        <family val="2"/>
        <charset val="204"/>
        <scheme val="minor"/>
      </rPr>
      <t xml:space="preserve">: RAL 9016, RAL 9006, RAL 8017, RAL 8014,  RAL 7016, RAL 6005, RAL 5010, RAL 3004, RAL 1015, A00-D6. </t>
    </r>
  </si>
  <si>
    <t>Двойное SAN-остекление</t>
  </si>
  <si>
    <t>Одинарное SAN-остекление</t>
  </si>
  <si>
    <t>1. Полотно ворот: нижняя панель - сэндвич-панель толщиной 45 мм с рисунками микроволна woodgrain или S-гофр woodgrain; все остальные панели панорамные серии AluPro (секции без терморазрыва) с SAN-остеклением толщиной 26 мм (один контур герметизации). На торцы сэндвич-панелей установлены боковые накладки, окрашенные в бело-серый цвет (близкий RAL 9002).</t>
  </si>
  <si>
    <t xml:space="preserve">16. Вертикальная упаковка. </t>
  </si>
  <si>
    <t>17. Вертикальная упаковка.</t>
  </si>
  <si>
    <t>На основании испытаний, проведенных СПб ГАСУ</t>
  </si>
  <si>
    <t>1. Полотно ворот, собранное из панорамных алюминиевых панелей серии AluTherm (с терморазрывом) с SAN-остеклением 26 мм (один контур герметизации). Панели в составе одних ворот имеют одинаковую высоту и ширину. Боковые накладки на панорамные панели не устанавливаются.</t>
  </si>
  <si>
    <t>16. Вертикальная упаковка.</t>
  </si>
  <si>
    <t>Тройное SAN-остекление</t>
  </si>
  <si>
    <t>1. Полотно ворот: нижняя панель - сэндвич-панель толщиной 45 мм с рисунками микроволна woodgrain или S-гофр woodgrain; все остальные панели - панорамные серии AluTherm  (секции с терморазрывом) с SAN-остеклением толщиной 26 мм (один контур герметизации). На торцы сэндвич-панелей установлены боковые накладки, окрашенные в бело-серый цвет (близкий RAL 9002).</t>
  </si>
  <si>
    <t>1. Полотно ворот, собранное из панорамных алюминиевых панелей AluTrend с SAN-остеклением 26 мм (один контур герметизации). Панели в составе одних ворот имеют одинаковую высоту и ширину. Боковые накладки на панорамные панели не устанавливаются.</t>
  </si>
  <si>
    <t>Ворота изготавливаются по запросу.</t>
  </si>
  <si>
    <t>1. Полотно ворот: нижняя панель - сэндвич-панель толщиной 40 мм с рисунками микроволна woodgrain или S-гофр woodgrain; все остальные панели панорамные серии AluTrend (секции без терморазрыва) с SAN-остеклением толщиной 26 мм (один контур герметизации). На торцы сэндвич-панелей установлены боковые накладки, окрашенные в бело-серый цвет (близкий RAL 9002).</t>
  </si>
  <si>
    <t>14. Односторонняя ручка для подъема-опускания ворот HG-40.008 (для ворот без калитки или усиливающих профилей) или двусторонняя ручка HGI-40.007 (для ворот с калиткой или усиливающими профилями).</t>
  </si>
  <si>
    <t>13. Устройства защиты от падения полотна при обрыве тросов (специальная конструкция нижних кронштейнов).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тросов.</t>
  </si>
  <si>
    <t>СЕКЦИОННЫЕ ГАРАЖНЫЕ И ПРОМЫШЛЕННЫЕ ВОРОТА "АЛЮТЕХ", ДВЕРЬ БОКОВАЯ: ДОПОЛНИТЕЛЬНЫЕ АКСЕССУАРЫ ПРАЙС-ЛИСТ</t>
  </si>
  <si>
    <t>PED22-45</t>
  </si>
  <si>
    <t>DB-OUT</t>
  </si>
  <si>
    <t>DB-AP</t>
  </si>
  <si>
    <t>DB-W</t>
  </si>
  <si>
    <t>DB-FWO</t>
  </si>
  <si>
    <t>DB-WD</t>
  </si>
  <si>
    <t>DB-DF</t>
  </si>
  <si>
    <t>Покраска декоративных наличников встроенного монтажа по каталогу DB</t>
  </si>
  <si>
    <t>DB-PFP</t>
  </si>
  <si>
    <t>DB-WF</t>
  </si>
  <si>
    <t>ANCE-1</t>
  </si>
  <si>
    <t>ANCE-2</t>
  </si>
  <si>
    <t>W050WH-CG40</t>
  </si>
  <si>
    <t>W060WH-CG40</t>
  </si>
  <si>
    <t>W050BR-CG40</t>
  </si>
  <si>
    <t>W060BR-CG40</t>
  </si>
  <si>
    <t>W050WH-CG</t>
  </si>
  <si>
    <t>W060WH-CG</t>
  </si>
  <si>
    <t>W060BR-CG</t>
  </si>
  <si>
    <t>W050BR-CG</t>
  </si>
  <si>
    <t xml:space="preserve">9. Комплект крепежа для сборки ворот с 3-слойным антикоррозийным покрытием (цинковый слой, химическая конверсионная пленка, термообработанный керамический слой). </t>
  </si>
  <si>
    <t xml:space="preserve">10. Комплект крепежа для сборки ворот с 3-слойным антикоррозийным покрытием (цинковый слой, химическая конверсионная пленка, термообработанный керамический слой). </t>
  </si>
  <si>
    <r>
      <t>5375</t>
    </r>
    <r>
      <rPr>
        <sz val="11"/>
        <color theme="1"/>
        <rFont val="Calibri"/>
        <family val="2"/>
        <charset val="204"/>
      </rPr>
      <t>²</t>
    </r>
  </si>
  <si>
    <r>
      <t>5375</t>
    </r>
    <r>
      <rPr>
        <sz val="11"/>
        <color theme="1"/>
        <rFont val="Calibri"/>
        <family val="2"/>
        <charset val="204"/>
      </rPr>
      <t>³</t>
    </r>
  </si>
  <si>
    <t>FS10x60D</t>
  </si>
  <si>
    <t>Цены указаны в рублях с НДС</t>
  </si>
  <si>
    <r>
      <t xml:space="preserve">Приведенные цены указанны на позиции отгружаемые </t>
    </r>
    <r>
      <rPr>
        <b/>
        <u/>
        <sz val="10"/>
        <color theme="3"/>
        <rFont val="Calibri"/>
        <family val="2"/>
        <charset val="204"/>
      </rPr>
      <t>только</t>
    </r>
    <r>
      <rPr>
        <b/>
        <sz val="10"/>
        <color theme="3"/>
        <rFont val="Calibri"/>
        <family val="2"/>
        <charset val="204"/>
      </rPr>
      <t xml:space="preserve"> в составе секционных ворот "Алютех".</t>
    </r>
  </si>
  <si>
    <r>
      <rPr>
        <b/>
        <sz val="8"/>
        <color theme="4" tint="-0.499984740745262"/>
        <rFont val="Calibri"/>
        <family val="2"/>
        <charset val="204"/>
      </rPr>
      <t>Комплект вставок декоративных Sunrise 3</t>
    </r>
    <r>
      <rPr>
        <sz val="8"/>
        <color theme="4" tint="-0.499984740745262"/>
        <rFont val="Calibri"/>
        <family val="2"/>
        <charset val="204"/>
      </rPr>
      <t xml:space="preserve">
(комплект из 3 вставок, цвет: белый. Применяется совместно с окнами арт. W043WH-TG, W043WH-TG40, W043WH-CG, W043WH-CG40)</t>
    </r>
  </si>
  <si>
    <r>
      <rPr>
        <b/>
        <sz val="8"/>
        <color theme="4" tint="-0.499984740745262"/>
        <rFont val="Calibri"/>
        <family val="2"/>
        <charset val="204"/>
      </rPr>
      <t>Комплект вставок декоративных Sunrise 4</t>
    </r>
    <r>
      <rPr>
        <sz val="8"/>
        <color theme="4" tint="-0.499984740745262"/>
        <rFont val="Calibri"/>
        <family val="2"/>
        <charset val="204"/>
      </rPr>
      <t xml:space="preserve">
(комплект из 4 вставок, цвет: белый. Применяется совместно с окнами арт. W043WH-TG, W043WH-TG40, W043WH-CG, W043WH-CG40)</t>
    </r>
  </si>
  <si>
    <r>
      <rPr>
        <b/>
        <sz val="8"/>
        <color theme="4" tint="-0.499984740745262"/>
        <rFont val="Calibri"/>
        <family val="2"/>
        <charset val="204"/>
      </rPr>
      <t>Комплект вставок декоративных Sunrise 3</t>
    </r>
    <r>
      <rPr>
        <sz val="8"/>
        <color theme="4" tint="-0.499984740745262"/>
        <rFont val="Calibri"/>
        <family val="2"/>
        <charset val="204"/>
      </rPr>
      <t xml:space="preserve">
(комплект из 3 вставок, цвет: коричневый. Применяется совместно с окнами арт. W043BR-TG,  W043BR-TG40, W043BR-CG, W043BR-CG40)</t>
    </r>
  </si>
  <si>
    <r>
      <rPr>
        <b/>
        <sz val="8"/>
        <color theme="4" tint="-0.499984740745262"/>
        <rFont val="Calibri"/>
        <family val="2"/>
        <charset val="204"/>
      </rPr>
      <t>Комплект вставок декоративных Sunrise 4</t>
    </r>
    <r>
      <rPr>
        <sz val="8"/>
        <color theme="4" tint="-0.499984740745262"/>
        <rFont val="Calibri"/>
        <family val="2"/>
        <charset val="204"/>
      </rPr>
      <t xml:space="preserve">
(комплект из 4 вставок, цвет: коричневый. Применяется совместно с окнами арт. W043BR-TG,  W043BR-TG40, W043BR-CG, W043BR-CG40)</t>
    </r>
  </si>
  <si>
    <r>
      <rPr>
        <b/>
        <sz val="8"/>
        <color theme="4" tint="-0.499984740745262"/>
        <rFont val="Calibri"/>
        <family val="2"/>
        <charset val="204"/>
      </rPr>
      <t xml:space="preserve">Вставка светопрозрачная </t>
    </r>
    <r>
      <rPr>
        <sz val="8"/>
        <color theme="4" tint="-0.499984740745262"/>
        <rFont val="Calibri"/>
        <family val="2"/>
        <charset val="204"/>
      </rPr>
      <t xml:space="preserve">
(размер: 637х334х45(40) мм, форма: прямоугольная, цвет: черный, остекление: прозрачное)</t>
    </r>
  </si>
  <si>
    <r>
      <rPr>
        <b/>
        <sz val="8"/>
        <color theme="4" tint="-0.499984740745262"/>
        <rFont val="Calibri"/>
        <family val="2"/>
        <charset val="204"/>
      </rPr>
      <t>Вставка светопрозрачная</t>
    </r>
    <r>
      <rPr>
        <sz val="8"/>
        <color theme="4" tint="-0.499984740745262"/>
        <rFont val="Calibri"/>
        <family val="2"/>
        <charset val="204"/>
      </rPr>
      <t xml:space="preserve">
(размер: 609х203х45(40) мм, форма: прямоугольная, цвет: черный, остекление: прозрачное)</t>
    </r>
  </si>
  <si>
    <t>Покраска декоративных наличников встроенного монтажа по каталогу RAL</t>
  </si>
  <si>
    <t>7000*</t>
  </si>
  <si>
    <t>* максимальная ширина ворот AluTherm 6900 мм</t>
  </si>
  <si>
    <t>FS8x25</t>
  </si>
  <si>
    <t>DB-IN</t>
  </si>
  <si>
    <t>3.2. Прайс-лист на дверь боковую SDN-1</t>
  </si>
  <si>
    <t>WDL-40</t>
  </si>
  <si>
    <t>3.1 Описание конструкции дверей боковых</t>
  </si>
  <si>
    <t>3.4. Прайс-лист на дверь боковую SD-Thermo</t>
  </si>
  <si>
    <t>3.3. Прайс-лист на дверь боковую SDN-2</t>
  </si>
  <si>
    <t>4. Дополнительные опции для секционных ворот, дверей боковых</t>
  </si>
  <si>
    <r>
      <t>0,75</t>
    </r>
    <r>
      <rPr>
        <sz val="11"/>
        <color theme="1"/>
        <rFont val="Calibri"/>
        <family val="2"/>
        <charset val="204"/>
      </rPr>
      <t>⁴</t>
    </r>
  </si>
  <si>
    <t>⁴ показатель рассчитан на основании испытаний, проведенных ift. Rosenheim GmbH для ворот 3000х2625 мм  с пружинами растяжения, 6000х3000 мм с торсионными пружинами</t>
  </si>
  <si>
    <r>
      <rPr>
        <b/>
        <sz val="11"/>
        <rFont val="Calibri"/>
        <family val="2"/>
        <charset val="204"/>
        <scheme val="minor"/>
      </rPr>
      <t>S-гофр (</t>
    </r>
    <r>
      <rPr>
        <b/>
        <i/>
        <sz val="11"/>
        <rFont val="Calibri"/>
        <family val="2"/>
        <charset val="204"/>
        <scheme val="minor"/>
      </rPr>
      <t>гладкие</t>
    </r>
    <r>
      <rPr>
        <b/>
        <sz val="11"/>
        <rFont val="Calibri"/>
        <family val="2"/>
        <charset val="204"/>
        <scheme val="minor"/>
      </rPr>
      <t>), M-гофр (</t>
    </r>
    <r>
      <rPr>
        <b/>
        <i/>
        <sz val="11"/>
        <rFont val="Calibri"/>
        <family val="2"/>
        <charset val="204"/>
        <scheme val="minor"/>
      </rPr>
      <t>гладкие</t>
    </r>
    <r>
      <rPr>
        <b/>
        <sz val="11"/>
        <rFont val="Calibri"/>
        <family val="2"/>
        <charset val="204"/>
        <scheme val="minor"/>
      </rPr>
      <t>), L-гофр (</t>
    </r>
    <r>
      <rPr>
        <b/>
        <i/>
        <sz val="11"/>
        <rFont val="Calibri"/>
        <family val="2"/>
        <charset val="204"/>
        <scheme val="minor"/>
      </rPr>
      <t>гладкие</t>
    </r>
    <r>
      <rPr>
        <b/>
        <sz val="11"/>
        <rFont val="Calibri"/>
        <family val="2"/>
        <charset val="204"/>
        <scheme val="minor"/>
      </rPr>
      <t>)</t>
    </r>
    <r>
      <rPr>
        <sz val="11"/>
        <rFont val="Calibri"/>
        <family val="2"/>
        <charset val="204"/>
        <scheme val="minor"/>
      </rPr>
      <t xml:space="preserve">: золотой дуб, темный дуб, вишня. </t>
    </r>
    <r>
      <rPr>
        <b/>
        <sz val="11"/>
        <rFont val="Calibri"/>
        <family val="2"/>
        <charset val="204"/>
        <scheme val="minor"/>
      </rPr>
      <t xml:space="preserve">M-гофр (гладкие), L-гофр (гладкие): </t>
    </r>
    <r>
      <rPr>
        <sz val="11"/>
        <rFont val="Calibri"/>
        <family val="2"/>
        <charset val="204"/>
        <scheme val="minor"/>
      </rPr>
      <t>ADS 704</t>
    </r>
  </si>
  <si>
    <r>
      <t xml:space="preserve">Филенка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 xml:space="preserve">: </t>
    </r>
    <r>
      <rPr>
        <sz val="11"/>
        <color theme="1"/>
        <rFont val="Calibri"/>
        <family val="2"/>
        <charset val="204"/>
        <scheme val="minor"/>
      </rPr>
      <t>золотой дуб, темный дуб.</t>
    </r>
  </si>
  <si>
    <t>Испытания проведены в лаборатории TÜV Nord Cert GmbH</t>
  </si>
  <si>
    <t>Торсионные пружины без доплаты оснащаются храповыми муфтами, которые блокируют падение полотна при поломке пружины. 
Ворота «АЛЮТЕХ» соответствуют европейским нормам EN 12604, EN 12453, EN 12424, 
EN 12425, EN 12426.</t>
  </si>
  <si>
    <t>Регулируемые роликовые кронштейны позволяют добиться плотного примыкания полотна ворот к уплотнителям. Это защищает от сквозняков и сохраняет тепло в помещении.</t>
  </si>
  <si>
    <t>1. Полимерное основание угловых стоек сводит к минимуму возможность появления коррозии в условиях высокой влажности;
2. Декоративное покрытие ПУР-ПА является стойким к воздействию атмосферных осадков, истиранию, перепадам температур и влажности.</t>
  </si>
  <si>
    <t>0,87¹</t>
  </si>
  <si>
    <t xml:space="preserve"> ⁴ испытания проведены в испытательном центре СПб ГАСУ</t>
  </si>
  <si>
    <t>Класс А (22 дБ)⁴</t>
  </si>
  <si>
    <t>¹ испытания проведены лабораторией ООО "НТЦ ПОЖ-АУДИТ", г. Москва Российская Федерация</t>
  </si>
  <si>
    <t>Опция -  покраска панорамных панелей в цвет по каталогу RAL, цвет ADS703</t>
  </si>
  <si>
    <r>
      <t>Класс 4</t>
    </r>
    <r>
      <rPr>
        <sz val="11"/>
        <rFont val="Calibri"/>
        <family val="2"/>
        <charset val="204"/>
      </rPr>
      <t>²</t>
    </r>
  </si>
  <si>
    <t>Класс 4²</t>
  </si>
  <si>
    <t>Низкий с передним расположением вала</t>
  </si>
  <si>
    <t>Низкий монтаж с передним расположением вала</t>
  </si>
  <si>
    <t>RM-70</t>
  </si>
  <si>
    <t>RM - высота проема</t>
  </si>
  <si>
    <t>10. При одновальной системе балансировки: торсионный вал с окрашенными пружинами (ресурс  25.000 циклов). При двухвальной системе балансировки: два блока валов, связанных между собой цепными передачами, натяжители цепи. По запросу возможно комплектование ворот пружинами с ресурсом 35.000, 50.000, 75.000 и 100.000 циклов.</t>
  </si>
  <si>
    <t>Испытания проведены в TÜV Nord Cert GmbH (Германия)</t>
  </si>
  <si>
    <t>10. При одновальной системе балансировки: торсионный вал с окрашенными пружинами (ресурс  25.000 циклов). По запросу возможно комплектование ворот пружинами с ресурсом 35.000, 50.000, 75.000 и 100.000 циклов.</t>
  </si>
  <si>
    <t>Ресурс пружин: 25.000 подъемов-опусканий, что соответствует 17 годам службы при ежедневном открывании и закрывании по 4 раза. Для интенсивного использования ворот можно установить пружины с ресурсом до 100.000 подъемов-опусканий</t>
  </si>
  <si>
    <t>Ворота соответствуют требованиям стандартов и других нормативных документов Российской Федерации (ГОСТ 31174-2003), Республики Беларусь (EN 13241-1-2015), Украины (ТУ У В.2.6-28.1-35234409-001:2008), Европейского союза (EN 12604, EN 12453).</t>
  </si>
  <si>
    <t>Ворота соответствуют требованиям стандартов и других нормативных документов Российской Федерации (ГОСТ 31174-2003), Республики Беларусь (EN 13241-1-2015), Украины (ТУ У В.2.6-28.1-35234409-001:2008), 
Европейского союза (EN 12604, EN 12453).</t>
  </si>
  <si>
    <t>11. При одновальной системе балансировки: торсионный вал с окрашенными пружинами (ресурс  25.000 циклов). При двухвальной системе балансировки: два блока валов, связанных между собой цепными передачами, натяжители цепи. По запросу возможно комплектование ворот пружинами с ресурсом 35.000, 50.000, 75.000 и 100.000 циклов.</t>
  </si>
  <si>
    <t>11. Торсионный вал с окрашенными пружинами (ресурс  25.000 циклов). По запросу возможно комплектование ворот пружинами с ресурсом 35.000, 50.000, 75.000 и 100.000 циклов.</t>
  </si>
  <si>
    <t>11. При одновальной системе балансировки: торсионный вал с окрашенными пружинами (ресурс  25.000 циклов). По запросу возможно комплектование ворот пружинами с ресурсом 35.000, 50.000, 75.000 и 100.000 циклов.</t>
  </si>
  <si>
    <t xml:space="preserve">Ресурс пружин рассчитан на 25.000 подъемов-опусканий, что соответствует 17 годам службы при ежедневном открывании и закрывании по 4 раза. Для интенсивного использования ворот можно установить пружины с ресурсом до 100.000. </t>
  </si>
  <si>
    <t xml:space="preserve">Ресурс пружин рассчитан на 25.000 подъемов-опусканий, что соответствует 17 годам службы при ежедневном открывании и закрывании по 4 раза. Для интенсивного использования ворот можно установить пружины с ресурсом до 100.000 </t>
  </si>
  <si>
    <t>Двери боковые "Алютех"</t>
  </si>
  <si>
    <r>
      <t>Покраска в перламутровые, светоотражающие цвета, цвета металлик - по запросу.</t>
    </r>
    <r>
      <rPr>
        <b/>
        <i/>
        <sz val="11"/>
        <color theme="1"/>
        <rFont val="Calibri"/>
        <family val="2"/>
        <charset val="204"/>
        <scheme val="minor"/>
      </rPr>
      <t/>
    </r>
  </si>
  <si>
    <t>(для SDN-1, SDN-2)</t>
  </si>
  <si>
    <t>Панорамные секции AluTherm</t>
  </si>
  <si>
    <t>(для SD-Thermo)</t>
  </si>
  <si>
    <t>Стандартные цвета элементов дверей боковых SDN-1, SDN-2, SD-Thermo</t>
  </si>
  <si>
    <t>SDN-1, SDN-2</t>
  </si>
  <si>
    <t>SD-Thermo</t>
  </si>
  <si>
    <r>
      <rPr>
        <b/>
        <sz val="12"/>
        <color rgb="FFFF0000"/>
        <rFont val="Calibri"/>
        <family val="2"/>
        <charset val="204"/>
        <scheme val="minor"/>
      </rPr>
      <t>SDN-1</t>
    </r>
    <r>
      <rPr>
        <b/>
        <sz val="12"/>
        <color theme="1"/>
        <rFont val="Calibri"/>
        <family val="2"/>
        <charset val="204"/>
        <scheme val="minor"/>
      </rPr>
      <t xml:space="preserve">. Профили коробки и рамы </t>
    </r>
    <r>
      <rPr>
        <b/>
        <sz val="12"/>
        <color rgb="FFFF0000"/>
        <rFont val="Calibri"/>
        <family val="2"/>
        <charset val="204"/>
        <scheme val="minor"/>
      </rPr>
      <t>без терморазрыва</t>
    </r>
  </si>
  <si>
    <r>
      <rPr>
        <b/>
        <sz val="12"/>
        <color rgb="FFFF0000"/>
        <rFont val="Calibri"/>
        <family val="2"/>
        <charset val="204"/>
        <scheme val="minor"/>
      </rPr>
      <t>SDN-2</t>
    </r>
    <r>
      <rPr>
        <b/>
        <sz val="12"/>
        <color theme="1"/>
        <rFont val="Calibri"/>
        <family val="2"/>
        <charset val="204"/>
        <scheme val="minor"/>
      </rPr>
      <t xml:space="preserve">. Профили коробки и рамы </t>
    </r>
    <r>
      <rPr>
        <b/>
        <sz val="12"/>
        <color rgb="FFFF0000"/>
        <rFont val="Calibri"/>
        <family val="2"/>
        <charset val="204"/>
        <scheme val="minor"/>
      </rPr>
      <t>без терморазрыва</t>
    </r>
  </si>
  <si>
    <r>
      <rPr>
        <b/>
        <sz val="12"/>
        <color rgb="FFFF0000"/>
        <rFont val="Calibri"/>
        <family val="2"/>
        <charset val="204"/>
        <scheme val="minor"/>
      </rPr>
      <t>SD-Thermo</t>
    </r>
    <r>
      <rPr>
        <b/>
        <sz val="12"/>
        <color theme="1"/>
        <rFont val="Calibri"/>
        <family val="2"/>
        <charset val="204"/>
        <scheme val="minor"/>
      </rPr>
      <t>. Профили коробки и рамы</t>
    </r>
    <r>
      <rPr>
        <b/>
        <sz val="12"/>
        <color rgb="FFFF0000"/>
        <rFont val="Calibri"/>
        <family val="2"/>
        <charset val="204"/>
        <scheme val="minor"/>
      </rPr>
      <t xml:space="preserve"> с терморазрывом</t>
    </r>
  </si>
  <si>
    <t>Встроенный монтаж. Монтаж за проемом (открывание наружу)</t>
  </si>
  <si>
    <t>Комбинированный монтаж с накладным притвором (открывание наружу)</t>
  </si>
  <si>
    <t>Комбинированный монтаж с накладным притвором (открывание внутрь). Комбинированный монтаж со встроенным притвором (открывание внутрь). Монтаж за проемом (открывание внутрь)</t>
  </si>
  <si>
    <t>Дверь боковая "Алютех" SDN-1</t>
  </si>
  <si>
    <t>Дверь боковая "Алютех" SDN-2</t>
  </si>
  <si>
    <t>3. Две регулируемые петли, закрепляемые в специальных пазах профиля обрамления полотна и профиля коробки двери.</t>
  </si>
  <si>
    <r>
      <t xml:space="preserve">Прайс-лист на дверь боковую </t>
    </r>
    <r>
      <rPr>
        <b/>
        <sz val="11"/>
        <color rgb="FFFF0000"/>
        <rFont val="Calibri"/>
        <family val="2"/>
        <charset val="204"/>
        <scheme val="minor"/>
      </rPr>
      <t>SDN-1</t>
    </r>
    <r>
      <rPr>
        <b/>
        <sz val="11"/>
        <color theme="1"/>
        <rFont val="Calibri"/>
        <family val="2"/>
        <charset val="204"/>
        <scheme val="minor"/>
      </rPr>
      <t xml:space="preserve"> с рисунком сэндвич-панелей микроволна, </t>
    </r>
    <r>
      <rPr>
        <b/>
        <u/>
        <sz val="11"/>
        <color theme="1"/>
        <rFont val="Calibri"/>
        <family val="2"/>
        <charset val="204"/>
        <scheme val="minor"/>
      </rPr>
      <t xml:space="preserve">S-/M-/L-гофр </t>
    </r>
  </si>
  <si>
    <r>
      <t xml:space="preserve">Прайс-лист на дверь боковую </t>
    </r>
    <r>
      <rPr>
        <b/>
        <sz val="11"/>
        <color rgb="FFFF0000"/>
        <rFont val="Calibri"/>
        <family val="2"/>
        <charset val="204"/>
        <scheme val="minor"/>
      </rPr>
      <t>SDN-1</t>
    </r>
    <r>
      <rPr>
        <b/>
        <sz val="11"/>
        <color theme="1"/>
        <rFont val="Calibri"/>
        <family val="2"/>
        <charset val="204"/>
        <scheme val="minor"/>
      </rPr>
      <t xml:space="preserve"> с рисунком сэндвич-панелей </t>
    </r>
    <r>
      <rPr>
        <b/>
        <u/>
        <sz val="11"/>
        <color theme="1"/>
        <rFont val="Calibri"/>
        <family val="2"/>
        <charset val="204"/>
        <scheme val="minor"/>
      </rPr>
      <t>филенка</t>
    </r>
  </si>
  <si>
    <r>
      <t xml:space="preserve">Прайс-лист на дверь боковую </t>
    </r>
    <r>
      <rPr>
        <b/>
        <sz val="11"/>
        <color rgb="FFFF0000"/>
        <rFont val="Calibri"/>
        <family val="2"/>
        <charset val="204"/>
        <scheme val="minor"/>
      </rPr>
      <t>SDN-2</t>
    </r>
    <r>
      <rPr>
        <b/>
        <sz val="11"/>
        <color theme="1"/>
        <rFont val="Calibri"/>
        <family val="2"/>
        <charset val="204"/>
        <scheme val="minor"/>
      </rPr>
      <t xml:space="preserve"> с рисунком сэндвич-панелей микроволна, </t>
    </r>
    <r>
      <rPr>
        <b/>
        <u/>
        <sz val="11"/>
        <color theme="1"/>
        <rFont val="Calibri"/>
        <family val="2"/>
        <charset val="204"/>
        <scheme val="minor"/>
      </rPr>
      <t xml:space="preserve">S-/M-/L-гофр </t>
    </r>
  </si>
  <si>
    <r>
      <t xml:space="preserve">Прайс-лист на дверь боковую </t>
    </r>
    <r>
      <rPr>
        <b/>
        <sz val="11"/>
        <color rgb="FFFF0000"/>
        <rFont val="Calibri"/>
        <family val="2"/>
        <charset val="204"/>
        <scheme val="minor"/>
      </rPr>
      <t>SDN-2</t>
    </r>
    <r>
      <rPr>
        <b/>
        <sz val="11"/>
        <color theme="1"/>
        <rFont val="Calibri"/>
        <family val="2"/>
        <charset val="204"/>
        <scheme val="minor"/>
      </rPr>
      <t xml:space="preserve"> с рисунком сэндвич-панелей </t>
    </r>
    <r>
      <rPr>
        <b/>
        <u/>
        <sz val="11"/>
        <color theme="1"/>
        <rFont val="Calibri"/>
        <family val="2"/>
        <charset val="204"/>
        <scheme val="minor"/>
      </rPr>
      <t>филенка</t>
    </r>
  </si>
  <si>
    <t>Дверь боковая "Алютех" SD-Thermo</t>
  </si>
  <si>
    <r>
      <t xml:space="preserve">Прайс-лист на дверь боковую </t>
    </r>
    <r>
      <rPr>
        <b/>
        <sz val="11"/>
        <color rgb="FFFF0000"/>
        <rFont val="Calibri"/>
        <family val="2"/>
        <charset val="204"/>
        <scheme val="minor"/>
      </rPr>
      <t>SD-Thermo</t>
    </r>
    <r>
      <rPr>
        <b/>
        <sz val="11"/>
        <color theme="1"/>
        <rFont val="Calibri"/>
        <family val="2"/>
        <charset val="204"/>
        <scheme val="minor"/>
      </rPr>
      <t xml:space="preserve"> с рисунком сэндвич-панелей </t>
    </r>
    <r>
      <rPr>
        <b/>
        <u/>
        <sz val="11"/>
        <color theme="1"/>
        <rFont val="Calibri"/>
        <family val="2"/>
        <charset val="204"/>
        <scheme val="minor"/>
      </rPr>
      <t>филенка</t>
    </r>
  </si>
  <si>
    <r>
      <t xml:space="preserve">Прайс-лист на дверь боковую </t>
    </r>
    <r>
      <rPr>
        <b/>
        <sz val="11"/>
        <color rgb="FFFF0000"/>
        <rFont val="Calibri"/>
        <family val="2"/>
        <charset val="204"/>
        <scheme val="minor"/>
      </rPr>
      <t>SD-Thermo</t>
    </r>
    <r>
      <rPr>
        <b/>
        <sz val="11"/>
        <color theme="1"/>
        <rFont val="Calibri"/>
        <family val="2"/>
        <charset val="204"/>
        <scheme val="minor"/>
      </rPr>
      <t xml:space="preserve"> с рисунком сэндвич-панелей микроволна, </t>
    </r>
    <r>
      <rPr>
        <b/>
        <u/>
        <sz val="11"/>
        <color theme="1"/>
        <rFont val="Calibri"/>
        <family val="2"/>
        <charset val="204"/>
        <scheme val="minor"/>
      </rPr>
      <t xml:space="preserve">S-/M-/L-гофр </t>
    </r>
  </si>
  <si>
    <r>
      <t xml:space="preserve">1. Полотно двери, заполненное сэндвич-панелями и/или панорамными секциями толщиной </t>
    </r>
    <r>
      <rPr>
        <b/>
        <sz val="10"/>
        <color rgb="FFFF0000"/>
        <rFont val="Calibri"/>
        <family val="2"/>
        <charset val="204"/>
        <scheme val="minor"/>
      </rPr>
      <t>45 мм</t>
    </r>
    <r>
      <rPr>
        <sz val="10"/>
        <color theme="1"/>
        <rFont val="Calibri"/>
        <family val="2"/>
        <charset val="204"/>
        <scheme val="minor"/>
      </rPr>
      <t>. Рама полотна изготовлена из экструдированных профилей (</t>
    </r>
    <r>
      <rPr>
        <b/>
        <sz val="10"/>
        <color rgb="FFFF0000"/>
        <rFont val="Calibri"/>
        <family val="2"/>
        <charset val="204"/>
        <scheme val="minor"/>
      </rPr>
      <t>c терморазрывом</t>
    </r>
    <r>
      <rPr>
        <sz val="10"/>
        <color theme="1"/>
        <rFont val="Calibri"/>
        <family val="2"/>
        <charset val="204"/>
        <scheme val="minor"/>
      </rPr>
      <t>) из алюминиевого сплава.</t>
    </r>
  </si>
  <si>
    <t>CH-5013</t>
  </si>
  <si>
    <t>ATS</t>
  </si>
  <si>
    <t>PG-ThermoG</t>
  </si>
  <si>
    <t>PG-G</t>
  </si>
  <si>
    <t>PG-40G</t>
  </si>
  <si>
    <t>PG-SD</t>
  </si>
  <si>
    <t>Наклонный высокий монтаж с верхним расположением вала (до 45°)*</t>
  </si>
  <si>
    <t>Наклонный высокий монтаж с нижним расположением вала (до 45°)*</t>
  </si>
  <si>
    <t>Двери боковые</t>
  </si>
  <si>
    <t>Виды панелей для дверей боковых SDN-1, SDN-2, SD-Thermo</t>
  </si>
  <si>
    <t>Типы монтажа дверей боковых SDN-1, SDN-2, SD-Thermo</t>
  </si>
  <si>
    <r>
      <t xml:space="preserve">1. Полотно двери, заполненное сэндвич-панелями и/или панорамными секциями толщиной </t>
    </r>
    <r>
      <rPr>
        <b/>
        <sz val="10"/>
        <color rgb="FFFF0000"/>
        <rFont val="Calibri"/>
        <family val="2"/>
        <charset val="204"/>
        <scheme val="minor"/>
      </rPr>
      <t>45 мм</t>
    </r>
    <r>
      <rPr>
        <sz val="10"/>
        <color theme="1"/>
        <rFont val="Calibri"/>
        <family val="2"/>
        <charset val="204"/>
        <scheme val="minor"/>
      </rPr>
      <t>. Рама полотна изготовлена из экструдированных профилей (</t>
    </r>
    <r>
      <rPr>
        <b/>
        <sz val="10"/>
        <color rgb="FFFF0000"/>
        <rFont val="Calibri"/>
        <family val="2"/>
        <charset val="204"/>
        <scheme val="minor"/>
      </rPr>
      <t>без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b/>
        <sz val="10"/>
        <color rgb="FFFF0000"/>
        <rFont val="Calibri"/>
        <family val="2"/>
        <charset val="204"/>
        <scheme val="minor"/>
      </rPr>
      <t>терморазрыва</t>
    </r>
    <r>
      <rPr>
        <sz val="10"/>
        <color theme="1"/>
        <rFont val="Calibri"/>
        <family val="2"/>
        <charset val="204"/>
        <scheme val="minor"/>
      </rPr>
      <t>) из алюминиевого сплава.</t>
    </r>
  </si>
  <si>
    <r>
      <t xml:space="preserve">1. Полотно двери, заполненное сэндвич-панелями и/или панорамными секциями толщиной </t>
    </r>
    <r>
      <rPr>
        <b/>
        <sz val="10"/>
        <color rgb="FFFF0000"/>
        <rFont val="Calibri"/>
        <family val="2"/>
        <charset val="204"/>
        <scheme val="minor"/>
      </rPr>
      <t>45 мм</t>
    </r>
    <r>
      <rPr>
        <sz val="10"/>
        <color theme="1"/>
        <rFont val="Calibri"/>
        <family val="2"/>
        <charset val="204"/>
        <scheme val="minor"/>
      </rPr>
      <t>. Рама полотна изготовлена из экструдированных профилей (</t>
    </r>
    <r>
      <rPr>
        <b/>
        <sz val="10"/>
        <color rgb="FFFF0000"/>
        <rFont val="Calibri"/>
        <family val="2"/>
        <charset val="204"/>
        <scheme val="minor"/>
      </rPr>
      <t>без терморазрыва</t>
    </r>
    <r>
      <rPr>
        <sz val="10"/>
        <color theme="1"/>
        <rFont val="Calibri"/>
        <family val="2"/>
        <charset val="204"/>
        <scheme val="minor"/>
      </rPr>
      <t>) из алюминиевого сплава.</t>
    </r>
  </si>
  <si>
    <r>
      <rPr>
        <b/>
        <sz val="8"/>
        <color theme="4" tint="-0.499984740745262"/>
        <rFont val="Calibri"/>
        <family val="2"/>
        <charset val="204"/>
      </rPr>
      <t>Комплект заглушек калиточных</t>
    </r>
    <r>
      <rPr>
        <sz val="8"/>
        <color theme="4" tint="-0.499984740745262"/>
        <rFont val="Calibri"/>
        <family val="2"/>
        <charset val="204"/>
      </rPr>
      <t xml:space="preserve">
(дополнительная герметизации калиточного проема для ворот с рисунком  S-, M-гофр)</t>
    </r>
  </si>
  <si>
    <r>
      <rPr>
        <b/>
        <sz val="8"/>
        <color theme="4" tint="-0.499984740745262"/>
        <rFont val="Calibri"/>
        <family val="2"/>
        <charset val="204"/>
        <scheme val="minor"/>
      </rPr>
      <t xml:space="preserve">Комплект заглушек панельных </t>
    </r>
    <r>
      <rPr>
        <sz val="8"/>
        <color theme="4" tint="-0.499984740745262"/>
        <rFont val="Calibri"/>
        <family val="2"/>
        <charset val="204"/>
        <scheme val="minor"/>
      </rPr>
      <t xml:space="preserve">
(заглушки устанавливаются под боковые накладки </t>
    </r>
    <r>
      <rPr>
        <u/>
        <sz val="8"/>
        <color theme="4" tint="-0.499984740745262"/>
        <rFont val="Calibri"/>
        <family val="2"/>
        <charset val="204"/>
        <scheme val="minor"/>
      </rPr>
      <t>в каждый паз панелей</t>
    </r>
    <r>
      <rPr>
        <sz val="8"/>
        <color theme="4" tint="-0.499984740745262"/>
        <rFont val="Calibri"/>
        <family val="2"/>
        <charset val="204"/>
        <scheme val="minor"/>
      </rPr>
      <t xml:space="preserve"> с рисунком  S- и М-гофр с внешней стороны ворот для улучшения теплоизоляции и герметизации проема. Заглушки, которые устанавливаются</t>
    </r>
    <r>
      <rPr>
        <u/>
        <sz val="8"/>
        <color theme="4" tint="-0.499984740745262"/>
        <rFont val="Calibri"/>
        <family val="2"/>
        <charset val="204"/>
        <scheme val="minor"/>
      </rPr>
      <t xml:space="preserve"> между</t>
    </r>
    <r>
      <rPr>
        <sz val="8"/>
        <color theme="4" tint="-0.499984740745262"/>
        <rFont val="Calibri"/>
        <family val="2"/>
        <charset val="204"/>
        <scheme val="minor"/>
      </rPr>
      <t xml:space="preserve"> панелями с рисунком   S- , М-, L-гофр входят в стандартный комплект ворот)</t>
    </r>
  </si>
  <si>
    <r>
      <rPr>
        <b/>
        <sz val="8"/>
        <color theme="4" tint="-0.499984740745262"/>
        <rFont val="Calibri"/>
        <family val="2"/>
        <charset val="204"/>
      </rPr>
      <t xml:space="preserve">Комплект крепежный </t>
    </r>
    <r>
      <rPr>
        <sz val="8"/>
        <color theme="4" tint="-0.499984740745262"/>
        <rFont val="Calibri"/>
        <family val="2"/>
        <charset val="204"/>
      </rPr>
      <t xml:space="preserve">
(состав: нейлоновые дюбели с вворачиваемыми винтами. Для крепления рамы ворот и элементов торсионного вала к стене из бетона, кирпича полнотелого, керамзитобетона, природного камня и других полнотелых материалов. При креплении ворот к проемам из дерева применяются винты с шайбами, входящие в состав комплекта, нейлоновые дюбели при этом не используются)</t>
    </r>
  </si>
  <si>
    <r>
      <rPr>
        <b/>
        <sz val="8"/>
        <color theme="4" tint="-0.499984740745262"/>
        <rFont val="Calibri"/>
        <family val="2"/>
        <charset val="204"/>
      </rPr>
      <t>Комплект усиливающих профилей*</t>
    </r>
    <r>
      <rPr>
        <sz val="8"/>
        <color theme="4" tint="-0.499984740745262"/>
        <rFont val="Calibri"/>
        <family val="2"/>
        <charset val="204"/>
      </rPr>
      <t xml:space="preserve">
(состав: усиливающие профили, устанавливаемые на каждую панель ворот. Для увеличения жесткости полотна и стойкости к ветровым и ударным нагрузкам)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</si>
  <si>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для ворот серии AluTrend с двойным остеклением
</t>
    </r>
    <r>
      <rPr>
        <sz val="8"/>
        <color theme="4" tint="-0.499984740745262"/>
        <rFont val="Calibri"/>
        <family val="2"/>
        <charset val="204"/>
      </rPr>
      <t>(изготавливается из экструдированных алюминиевых профилей без терморазрыва. Двойное SAN-остекление. Толщина стеклопакета: 26 мм. Цвет: RAL 9016, RAL 9006, RAL 8017, RAL 8014, RAL 7016, RAL 6005, RAL 5010, RAL 3004, RAL 1015)</t>
    </r>
  </si>
  <si>
    <r>
      <rPr>
        <b/>
        <sz val="8"/>
        <color theme="4" tint="-0.499984740745262"/>
        <rFont val="Calibri"/>
        <family val="2"/>
        <charset val="204"/>
      </rPr>
      <t xml:space="preserve">Вставка светопрозрачная </t>
    </r>
    <r>
      <rPr>
        <sz val="8"/>
        <color theme="4" tint="-0.499984740745262"/>
        <rFont val="Calibri"/>
        <family val="2"/>
        <charset val="204"/>
      </rPr>
      <t xml:space="preserve">
(размер: 665х345х45(40) мм, форма: прямоугольная с закругленными углами, цвет: черный, остекление: прозрачное)</t>
    </r>
  </si>
  <si>
    <r>
      <rPr>
        <b/>
        <sz val="8"/>
        <color theme="4" tint="-0.499984740745262"/>
        <rFont val="Calibri"/>
        <family val="2"/>
        <charset val="204"/>
        <scheme val="minor"/>
      </rPr>
      <t>Двусторонняя врезная ручка</t>
    </r>
    <r>
      <rPr>
        <sz val="8"/>
        <color theme="4" tint="-0.499984740745262"/>
        <rFont val="Calibri"/>
        <family val="2"/>
        <charset val="204"/>
        <scheme val="minor"/>
      </rPr>
      <t xml:space="preserve">
(для подъема опускания гаражных и промышленных ворот всех типов монтажа. Cтандартный комплект ворот Trend /ProTrend </t>
    </r>
    <r>
      <rPr>
        <b/>
        <sz val="8"/>
        <color theme="4" tint="-0.499984740745262"/>
        <rFont val="Calibri"/>
        <family val="2"/>
        <charset val="204"/>
        <scheme val="minor"/>
      </rPr>
      <t>без калитки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усиливающих профилей включает одностороннюю ручку HG-40.008. Стандартный комплект ворот Trend</t>
    </r>
    <r>
      <rPr>
        <b/>
        <sz val="8"/>
        <color theme="4" tint="-0.499984740745262"/>
        <rFont val="Calibri"/>
        <family val="2"/>
        <charset val="204"/>
        <scheme val="minor"/>
      </rPr>
      <t xml:space="preserve"> с калиткой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усиливающими пофилями включает ручку HGI-40.006, стандартный комплект ворот ProTrend </t>
    </r>
    <r>
      <rPr>
        <b/>
        <sz val="8"/>
        <color theme="4" tint="-0.499984740745262"/>
        <rFont val="Calibri"/>
        <family val="2"/>
        <charset val="204"/>
        <scheme val="minor"/>
      </rPr>
      <t>с калиткой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усиливающими пофилями включает ручку HGI-40.007)</t>
    </r>
  </si>
  <si>
    <r>
      <rPr>
        <b/>
        <sz val="8"/>
        <color theme="4" tint="-0.499984740745262"/>
        <rFont val="Calibri"/>
        <family val="2"/>
        <charset val="204"/>
        <scheme val="minor"/>
      </rPr>
      <t xml:space="preserve">Двусторонняя ручка-скоба </t>
    </r>
    <r>
      <rPr>
        <sz val="8"/>
        <color theme="4" tint="-0.499984740745262"/>
        <rFont val="Calibri"/>
        <family val="2"/>
        <charset val="204"/>
        <scheme val="minor"/>
      </rPr>
      <t xml:space="preserve">
(для подъема опускания гаражных ворот всех типов монтажа. Cтандартный комплект ворот Trend </t>
    </r>
    <r>
      <rPr>
        <b/>
        <sz val="8"/>
        <color theme="4" tint="-0.499984740745262"/>
        <rFont val="Calibri"/>
        <family val="2"/>
        <charset val="204"/>
        <scheme val="minor"/>
      </rPr>
      <t>без калитки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усиливающих профилей включает одностороннюю ручку HG-40.008, иные виды ручек - за дополнительную плату. Стандартный комплект ворот Trend </t>
    </r>
    <r>
      <rPr>
        <b/>
        <sz val="8"/>
        <color theme="4" tint="-0.499984740745262"/>
        <rFont val="Calibri"/>
        <family val="2"/>
        <charset val="204"/>
        <scheme val="minor"/>
      </rPr>
      <t>с калиткой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усиливающими профилями включает ручку HGI-40.006)</t>
    </r>
  </si>
  <si>
    <r>
      <t>Класс 4</t>
    </r>
    <r>
      <rPr>
        <sz val="11"/>
        <color theme="1"/>
        <rFont val="Calibri"/>
        <family val="2"/>
        <charset val="204"/>
      </rPr>
      <t>²</t>
    </r>
  </si>
  <si>
    <r>
      <rPr>
        <b/>
        <sz val="10"/>
        <color theme="1"/>
        <rFont val="Calibri"/>
        <family val="2"/>
        <charset val="204"/>
        <scheme val="minor"/>
      </rPr>
      <t>S-гофр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), M-гофр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), L-гофр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</t>
    </r>
    <r>
      <rPr>
        <sz val="10"/>
        <color theme="1"/>
        <rFont val="Calibri"/>
        <family val="2"/>
        <charset val="204"/>
        <scheme val="minor"/>
      </rPr>
      <t>: золотой дуб, темный дуб, вишня, ADS704</t>
    </r>
  </si>
  <si>
    <r>
      <t xml:space="preserve"> - профили рамы и коробки </t>
    </r>
    <r>
      <rPr>
        <b/>
        <sz val="13"/>
        <color theme="1"/>
        <rFont val="Calibri"/>
        <family val="2"/>
        <charset val="204"/>
        <scheme val="minor"/>
      </rPr>
      <t>без терморазрыва</t>
    </r>
    <r>
      <rPr>
        <sz val="13"/>
        <color theme="1"/>
        <rFont val="Calibri"/>
        <family val="2"/>
        <charset val="204"/>
        <scheme val="minor"/>
      </rPr>
      <t xml:space="preserve">;
- </t>
    </r>
    <r>
      <rPr>
        <b/>
        <sz val="13"/>
        <color theme="1"/>
        <rFont val="Calibri"/>
        <family val="2"/>
        <charset val="204"/>
        <scheme val="minor"/>
      </rPr>
      <t>фасадная система</t>
    </r>
    <r>
      <rPr>
        <sz val="13"/>
        <color theme="1"/>
        <rFont val="Calibri"/>
        <family val="2"/>
        <charset val="204"/>
        <scheme val="minor"/>
      </rPr>
      <t xml:space="preserve"> засчет конструкции профилей рамы;
- высота расположения ручки двери:</t>
    </r>
    <r>
      <rPr>
        <b/>
        <sz val="13"/>
        <color theme="1"/>
        <rFont val="Calibri"/>
        <family val="2"/>
        <charset val="204"/>
        <scheme val="minor"/>
      </rPr>
      <t xml:space="preserve"> 1050 мм</t>
    </r>
    <r>
      <rPr>
        <sz val="13"/>
        <color theme="1"/>
        <rFont val="Calibri"/>
        <family val="2"/>
        <charset val="204"/>
        <scheme val="minor"/>
      </rPr>
      <t xml:space="preserve">
- </t>
    </r>
    <r>
      <rPr>
        <b/>
        <sz val="13"/>
        <color theme="1"/>
        <rFont val="Calibri"/>
        <family val="2"/>
        <charset val="204"/>
        <scheme val="minor"/>
      </rPr>
      <t xml:space="preserve">11 </t>
    </r>
    <r>
      <rPr>
        <sz val="13"/>
        <color theme="1"/>
        <rFont val="Calibri"/>
        <family val="2"/>
        <charset val="204"/>
        <scheme val="minor"/>
      </rPr>
      <t xml:space="preserve">типов монтажа;
- толщина панелей: </t>
    </r>
    <r>
      <rPr>
        <b/>
        <sz val="13"/>
        <color theme="1"/>
        <rFont val="Calibri"/>
        <family val="2"/>
        <charset val="204"/>
        <scheme val="minor"/>
      </rPr>
      <t xml:space="preserve">45 мм
 - </t>
    </r>
    <r>
      <rPr>
        <sz val="13"/>
        <color theme="1"/>
        <rFont val="Calibri"/>
        <family val="2"/>
        <charset val="204"/>
        <scheme val="minor"/>
      </rPr>
      <t>опция:</t>
    </r>
    <r>
      <rPr>
        <b/>
        <sz val="13"/>
        <color theme="1"/>
        <rFont val="Calibri"/>
        <family val="2"/>
        <charset val="204"/>
        <scheme val="minor"/>
      </rPr>
      <t xml:space="preserve"> замок антипаник с функцией B </t>
    </r>
    <r>
      <rPr>
        <sz val="13"/>
        <color theme="1"/>
        <rFont val="Calibri"/>
        <family val="2"/>
        <charset val="204"/>
        <scheme val="minor"/>
      </rPr>
      <t xml:space="preserve">(PED-21-45) </t>
    </r>
    <r>
      <rPr>
        <b/>
        <sz val="13"/>
        <color theme="1"/>
        <rFont val="Calibri"/>
        <family val="2"/>
        <charset val="204"/>
        <scheme val="minor"/>
      </rPr>
      <t xml:space="preserve">или E </t>
    </r>
    <r>
      <rPr>
        <sz val="13"/>
        <color theme="1"/>
        <rFont val="Calibri"/>
        <family val="2"/>
        <charset val="204"/>
        <scheme val="minor"/>
      </rPr>
      <t>(PED-22)</t>
    </r>
  </si>
  <si>
    <r>
      <t xml:space="preserve"> - профили рамы и коробки </t>
    </r>
    <r>
      <rPr>
        <b/>
        <sz val="13"/>
        <color theme="1"/>
        <rFont val="Calibri"/>
        <family val="2"/>
        <charset val="204"/>
        <scheme val="minor"/>
      </rPr>
      <t>с терморазрывом</t>
    </r>
    <r>
      <rPr>
        <sz val="13"/>
        <color theme="1"/>
        <rFont val="Calibri"/>
        <family val="2"/>
        <charset val="204"/>
        <scheme val="minor"/>
      </rPr>
      <t xml:space="preserve">;
- </t>
    </r>
    <r>
      <rPr>
        <b/>
        <sz val="13"/>
        <rFont val="Calibri"/>
        <family val="2"/>
        <charset val="204"/>
        <scheme val="minor"/>
      </rPr>
      <t>фасадная система</t>
    </r>
    <r>
      <rPr>
        <sz val="13"/>
        <color theme="1"/>
        <rFont val="Calibri"/>
        <family val="2"/>
        <charset val="204"/>
        <scheme val="minor"/>
      </rPr>
      <t xml:space="preserve"> засчет конструкции профилей рамы;
- высота расположения ручки двери: </t>
    </r>
    <r>
      <rPr>
        <b/>
        <sz val="13"/>
        <rFont val="Calibri"/>
        <family val="2"/>
        <charset val="204"/>
        <scheme val="minor"/>
      </rPr>
      <t>1050 мм</t>
    </r>
    <r>
      <rPr>
        <sz val="13"/>
        <color theme="1"/>
        <rFont val="Calibri"/>
        <family val="2"/>
        <charset val="204"/>
        <scheme val="minor"/>
      </rPr>
      <t xml:space="preserve">
- </t>
    </r>
    <r>
      <rPr>
        <b/>
        <sz val="13"/>
        <color theme="1"/>
        <rFont val="Calibri"/>
        <family val="2"/>
        <charset val="204"/>
        <scheme val="minor"/>
      </rPr>
      <t xml:space="preserve">2 </t>
    </r>
    <r>
      <rPr>
        <sz val="13"/>
        <color theme="1"/>
        <rFont val="Calibri"/>
        <family val="2"/>
        <charset val="204"/>
        <scheme val="minor"/>
      </rPr>
      <t xml:space="preserve">типа монтажа;
- толщина панелей: </t>
    </r>
    <r>
      <rPr>
        <b/>
        <sz val="13"/>
        <color theme="1"/>
        <rFont val="Calibri"/>
        <family val="2"/>
        <charset val="204"/>
        <scheme val="minor"/>
      </rPr>
      <t xml:space="preserve">45 мм
 </t>
    </r>
    <r>
      <rPr>
        <sz val="13"/>
        <color theme="1"/>
        <rFont val="Calibri"/>
        <family val="2"/>
        <charset val="204"/>
        <scheme val="minor"/>
      </rPr>
      <t xml:space="preserve">- опция: </t>
    </r>
    <r>
      <rPr>
        <b/>
        <sz val="13"/>
        <color theme="1"/>
        <rFont val="Calibri"/>
        <family val="2"/>
        <charset val="204"/>
        <scheme val="minor"/>
      </rPr>
      <t xml:space="preserve">замок антипаник с функцией B </t>
    </r>
    <r>
      <rPr>
        <sz val="13"/>
        <color theme="1"/>
        <rFont val="Calibri"/>
        <family val="2"/>
        <charset val="204"/>
        <scheme val="minor"/>
      </rPr>
      <t>(PED-21-45)</t>
    </r>
    <r>
      <rPr>
        <b/>
        <sz val="13"/>
        <color theme="1"/>
        <rFont val="Calibri"/>
        <family val="2"/>
        <charset val="204"/>
        <scheme val="minor"/>
      </rPr>
      <t xml:space="preserve"> или E </t>
    </r>
    <r>
      <rPr>
        <sz val="13"/>
        <color theme="1"/>
        <rFont val="Calibri"/>
        <family val="2"/>
        <charset val="204"/>
        <scheme val="minor"/>
      </rPr>
      <t>(PED-22)</t>
    </r>
  </si>
  <si>
    <t>² испытания проведены в TÜV Nord Cert GmbH. Показатель рассчитан для ворот шириной до 2,5 м без опций</t>
  </si>
  <si>
    <t>² испытания проведены в TÜV Nord Cert GmbH. Показатель рассчитан для ворот шириной до 4 м без опций</t>
  </si>
  <si>
    <r>
      <rPr>
        <b/>
        <sz val="8"/>
        <color theme="3"/>
        <rFont val="Calibri"/>
        <family val="2"/>
        <charset val="204"/>
      </rPr>
      <t xml:space="preserve"> +/-</t>
    </r>
    <r>
      <rPr>
        <sz val="8"/>
        <color theme="3"/>
        <rFont val="Calibri"/>
        <family val="2"/>
        <charset val="204"/>
      </rPr>
      <t xml:space="preserve"> Применяемость опции различна для ворот с комбинированным и панорамным типом полотна. Подробная информация приведена в документе "Описание конструкции и технические данные для монтажа промышленных ворот серии ProPlus и ProTrend"</t>
    </r>
  </si>
  <si>
    <t>C0502G</t>
  </si>
  <si>
    <r>
      <rPr>
        <b/>
        <sz val="8"/>
        <color theme="4" tint="-0.499984740745262"/>
        <rFont val="Calibri"/>
        <family val="2"/>
        <charset val="204"/>
      </rPr>
      <t xml:space="preserve">Окно </t>
    </r>
    <r>
      <rPr>
        <sz val="8"/>
        <color theme="4" tint="-0.499984740745262"/>
        <rFont val="Calibri"/>
        <family val="2"/>
        <charset val="204"/>
      </rPr>
      <t xml:space="preserve">
(размер: 322х322х45(40) мм, форма: квадратное, цвет рамы: коричневый, остекление: прозрачное)</t>
    </r>
  </si>
  <si>
    <t>Махогон</t>
  </si>
  <si>
    <t>Орегон</t>
  </si>
  <si>
    <t>1.3 Типы монтажа гаражных секционных ворот</t>
  </si>
  <si>
    <t>1.4 Встроенный монтаж гаражных секционных ворот</t>
  </si>
  <si>
    <t>Print-OUT</t>
  </si>
  <si>
    <t>PrintIND-OUT</t>
  </si>
  <si>
    <t xml:space="preserve"> Prestige</t>
  </si>
  <si>
    <t>² показатель расчитан для ворот шириной до 2,5 м без опций на основании испытаний  проведенных  в TÜV Nord Cert GmbH.</t>
  </si>
  <si>
    <t>RLG004</t>
  </si>
  <si>
    <r>
      <t xml:space="preserve">Прайс-лист на гаражные ворота серии </t>
    </r>
    <r>
      <rPr>
        <b/>
        <sz val="12"/>
        <color rgb="FFFF0000"/>
        <rFont val="Calibri"/>
        <family val="2"/>
        <charset val="204"/>
        <scheme val="minor"/>
      </rPr>
      <t>Prestige</t>
    </r>
    <r>
      <rPr>
        <b/>
        <sz val="12"/>
        <color theme="1"/>
        <rFont val="Calibri"/>
        <family val="2"/>
        <charset val="204"/>
        <scheme val="minor"/>
      </rPr>
      <t xml:space="preserve"> с рисунком сэндвич-панелей микроволна, S-/M-/L-гофр</t>
    </r>
  </si>
  <si>
    <r>
      <t>Прайс-лист на гаражные ворота серии</t>
    </r>
    <r>
      <rPr>
        <b/>
        <sz val="12"/>
        <color rgb="FFFF0000"/>
        <rFont val="Calibri"/>
        <family val="2"/>
        <charset val="204"/>
        <scheme val="minor"/>
      </rPr>
      <t xml:space="preserve"> Prestige</t>
    </r>
    <r>
      <rPr>
        <b/>
        <sz val="12"/>
        <color theme="1"/>
        <rFont val="Calibri"/>
        <family val="2"/>
        <charset val="204"/>
        <scheme val="minor"/>
      </rPr>
      <t xml:space="preserve"> с рисунком сэндвич-панелей филенка</t>
    </r>
  </si>
  <si>
    <r>
      <t xml:space="preserve">Коэффициент сопротивления теплопередаче ворот </t>
    </r>
    <r>
      <rPr>
        <b/>
        <sz val="11"/>
        <color rgb="FFFF0000"/>
        <rFont val="Calibri"/>
        <family val="2"/>
        <charset val="204"/>
        <scheme val="minor"/>
      </rPr>
      <t>Prestige</t>
    </r>
    <r>
      <rPr>
        <sz val="11"/>
        <color theme="1"/>
        <rFont val="Calibri"/>
        <family val="2"/>
        <charset val="204"/>
        <scheme val="minor"/>
      </rPr>
      <t xml:space="preserve"> 6x3 м составляет 1,00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°C/Bт, что сопоставимо с характеристиками кирпичной стены толщиной 60 см.</t>
    </r>
  </si>
  <si>
    <r>
      <t xml:space="preserve">Преимущества гаражных ворот серии </t>
    </r>
    <r>
      <rPr>
        <b/>
        <sz val="12"/>
        <color rgb="FFFF0000"/>
        <rFont val="Calibri"/>
        <family val="2"/>
        <charset val="204"/>
        <scheme val="minor"/>
      </rPr>
      <t>Prestige</t>
    </r>
  </si>
  <si>
    <t xml:space="preserve">                                                                                              При заказе секционных ворот необходимо указывать ширину и высоту проема                                                        </t>
  </si>
  <si>
    <r>
      <rPr>
        <b/>
        <sz val="11"/>
        <color theme="1"/>
        <rFont val="Calibri"/>
        <family val="2"/>
        <charset val="204"/>
        <scheme val="minor"/>
      </rPr>
      <t xml:space="preserve">Prestige — уникальная конструкция, не имеющая аналогов на рынке:
</t>
    </r>
    <r>
      <rPr>
        <sz val="11"/>
        <color theme="1"/>
        <rFont val="Calibri"/>
        <family val="2"/>
        <charset val="204"/>
        <scheme val="minor"/>
      </rPr>
      <t xml:space="preserve">- толщина сэндвич-панели 45 мм —  эксклюзивное решение. 
</t>
    </r>
    <r>
      <rPr>
        <b/>
        <u/>
        <sz val="11"/>
        <color theme="1"/>
        <rFont val="Calibri"/>
        <family val="2"/>
        <charset val="204"/>
        <scheme val="minor"/>
      </rPr>
      <t>Теплоизоляция ворот — как в помещении с кирпичной стеной в 60 см</t>
    </r>
    <r>
      <rPr>
        <b/>
        <sz val="11"/>
        <color theme="1"/>
        <rFont val="Calibri"/>
        <family val="2"/>
        <charset val="204"/>
        <scheme val="minor"/>
      </rPr>
      <t xml:space="preserve">;
- </t>
    </r>
    <r>
      <rPr>
        <sz val="11"/>
        <color theme="1"/>
        <rFont val="Calibri"/>
        <family val="2"/>
        <charset val="204"/>
        <scheme val="minor"/>
      </rPr>
      <t xml:space="preserve">полиуретановое декоративное покрытие панелей с полиамидными частицами 
(ПУР-ПА) не имеет аналогов на рынке.  </t>
    </r>
    <r>
      <rPr>
        <b/>
        <sz val="11"/>
        <color theme="1"/>
        <rFont val="Calibri"/>
        <family val="2"/>
        <charset val="204"/>
        <scheme val="minor"/>
      </rPr>
      <t>На полотно ворот действует расширенная гарантия – 10 лет от сквозной коррозии, это говорит о том, что производитель уверен в качестве товара;</t>
    </r>
    <r>
      <rPr>
        <sz val="11"/>
        <color theme="1"/>
        <rFont val="Calibri"/>
        <family val="2"/>
        <charset val="204"/>
        <scheme val="minor"/>
      </rPr>
      <t xml:space="preserve">
- петли и регулируемые кронштейны из нержавеющей стали —
 </t>
    </r>
    <r>
      <rPr>
        <b/>
        <u/>
        <sz val="11"/>
        <color theme="1"/>
        <rFont val="Calibri"/>
        <family val="2"/>
        <charset val="204"/>
        <scheme val="minor"/>
      </rPr>
      <t>высокая стойкость к коррозии,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u/>
        <sz val="11"/>
        <color theme="1"/>
        <rFont val="Calibri"/>
        <family val="2"/>
        <charset val="204"/>
        <scheme val="minor"/>
      </rPr>
      <t>сохранение внешнего вида ворот на долгие годы</t>
    </r>
    <r>
      <rPr>
        <b/>
        <sz val="11"/>
        <color theme="1"/>
        <rFont val="Calibri"/>
        <family val="2"/>
        <charset val="204"/>
        <scheme val="minor"/>
      </rPr>
      <t>;</t>
    </r>
    <r>
      <rPr>
        <sz val="11"/>
        <color theme="1"/>
        <rFont val="Calibri"/>
        <family val="2"/>
        <charset val="204"/>
        <scheme val="minor"/>
      </rPr>
      <t xml:space="preserve">
- система направляющих устанавливается за проемом — </t>
    </r>
    <r>
      <rPr>
        <b/>
        <u/>
        <sz val="11"/>
        <color theme="1"/>
        <rFont val="Calibri"/>
        <family val="2"/>
        <charset val="204"/>
        <scheme val="minor"/>
      </rPr>
      <t>повышенная теплоизоляция ворот, ежегодная экономия на отоплении</t>
    </r>
    <r>
      <rPr>
        <b/>
        <sz val="11"/>
        <color theme="1"/>
        <rFont val="Calibri"/>
        <family val="2"/>
        <charset val="204"/>
        <scheme val="minor"/>
      </rPr>
      <t xml:space="preserve">;
- </t>
    </r>
    <r>
      <rPr>
        <sz val="11"/>
        <color theme="1"/>
        <rFont val="Calibri"/>
        <family val="2"/>
        <charset val="204"/>
        <scheme val="minor"/>
      </rPr>
      <t>двойные ролики</t>
    </r>
    <r>
      <rPr>
        <b/>
        <sz val="11"/>
        <color theme="1"/>
        <rFont val="Calibri"/>
        <family val="2"/>
        <charset val="204"/>
        <scheme val="minor"/>
      </rPr>
      <t xml:space="preserve"> — </t>
    </r>
    <r>
      <rPr>
        <b/>
        <u/>
        <sz val="11"/>
        <color theme="1"/>
        <rFont val="Calibri"/>
        <family val="2"/>
        <charset val="204"/>
        <scheme val="minor"/>
      </rPr>
      <t>плавная и бесшумная работа ворот</t>
    </r>
    <r>
      <rPr>
        <b/>
        <sz val="11"/>
        <color theme="1"/>
        <rFont val="Calibri"/>
        <family val="2"/>
        <charset val="204"/>
        <scheme val="minor"/>
      </rPr>
      <t xml:space="preserve">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</t>
    </r>
    <r>
      <rPr>
        <b/>
        <u/>
        <sz val="11"/>
        <color theme="1"/>
        <rFont val="Calibri"/>
        <family val="2"/>
        <charset val="204"/>
        <scheme val="minor"/>
      </rPr>
      <t>дизайнерские ручки для подъема-опускания ворот и для ригельного замка</t>
    </r>
    <r>
      <rPr>
        <b/>
        <sz val="11"/>
        <color theme="1"/>
        <rFont val="Calibri"/>
        <family val="2"/>
        <charset val="204"/>
        <scheme val="minor"/>
      </rPr>
      <t xml:space="preserve">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1"/>
        <color theme="1"/>
        <rFont val="Calibri"/>
        <family val="2"/>
        <charset val="204"/>
        <scheme val="minor"/>
      </rPr>
      <t xml:space="preserve">
- ресурс пружин:  25.000 циклов</t>
    </r>
    <r>
      <rPr>
        <b/>
        <sz val="11"/>
        <color theme="1"/>
        <rFont val="Calibri"/>
        <family val="2"/>
        <charset val="204"/>
        <scheme val="minor"/>
      </rPr>
      <t xml:space="preserve"> — </t>
    </r>
    <r>
      <rPr>
        <b/>
        <u/>
        <sz val="11"/>
        <color theme="1"/>
        <rFont val="Calibri"/>
        <family val="2"/>
        <charset val="204"/>
        <scheme val="minor"/>
      </rPr>
      <t>это 17 лет эксплуатации, если пользоваться воротами 4 раза в день</t>
    </r>
    <r>
      <rPr>
        <sz val="11"/>
        <color theme="1"/>
        <rFont val="Calibri"/>
        <family val="2"/>
        <charset val="204"/>
        <scheme val="minor"/>
      </rPr>
      <t>;
-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в воротах базовой комплектации: </t>
    </r>
    <r>
      <rPr>
        <b/>
        <u/>
        <sz val="11"/>
        <color theme="1"/>
        <rFont val="Calibri"/>
        <family val="2"/>
        <charset val="204"/>
        <scheme val="minor"/>
      </rPr>
      <t>защита от защемления, пореза, зацепа, падения полотна при поломке пружины</t>
    </r>
    <r>
      <rPr>
        <b/>
        <sz val="11"/>
        <color theme="1"/>
        <rFont val="Calibri"/>
        <family val="2"/>
        <charset val="204"/>
        <scheme val="minor"/>
      </rPr>
      <t xml:space="preserve">    
</t>
    </r>
    <r>
      <rPr>
        <sz val="11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</si>
  <si>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b/>
        <sz val="11"/>
        <color theme="1"/>
        <rFont val="Calibri"/>
        <family val="2"/>
        <charset val="204"/>
        <scheme val="minor"/>
      </rPr>
      <t>Trend – оптимальный выбор для рациональных хозяев:</t>
    </r>
    <r>
      <rPr>
        <sz val="11"/>
        <color theme="1"/>
        <rFont val="Calibri"/>
        <family val="2"/>
        <charset val="204"/>
        <scheme val="minor"/>
      </rPr>
      <t xml:space="preserve">
- полотно из сэндвич-панелей толщиной 40 мм. </t>
    </r>
    <r>
      <rPr>
        <b/>
        <u/>
        <sz val="11"/>
        <color theme="1"/>
        <rFont val="Calibri"/>
        <family val="2"/>
        <charset val="204"/>
        <scheme val="minor"/>
      </rPr>
      <t>Теплоизоляция ворот — как в помещении с кирпичной стеной в 55 см</t>
    </r>
    <r>
      <rPr>
        <b/>
        <sz val="11"/>
        <color theme="1"/>
        <rFont val="Calibri"/>
        <family val="2"/>
        <charset val="204"/>
        <scheme val="minor"/>
      </rPr>
      <t xml:space="preserve">;
</t>
    </r>
    <r>
      <rPr>
        <sz val="11"/>
        <color theme="1"/>
        <rFont val="Calibri"/>
        <family val="2"/>
        <charset val="204"/>
        <scheme val="minor"/>
      </rPr>
      <t>- наружный и внутренний стальные листы панелей соединены между собой —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b/>
        <u/>
        <sz val="11"/>
        <color theme="1"/>
        <rFont val="Calibri"/>
        <family val="2"/>
        <charset val="204"/>
        <scheme val="minor"/>
      </rPr>
      <t>защита от расслоения панелей при резком опускании ворот или нагреве на солнце</t>
    </r>
    <r>
      <rPr>
        <b/>
        <sz val="11"/>
        <color theme="1"/>
        <rFont val="Calibri"/>
        <family val="2"/>
        <charset val="204"/>
        <scheme val="minor"/>
      </rPr>
      <t>;</t>
    </r>
    <r>
      <rPr>
        <b/>
        <u/>
        <sz val="11"/>
        <color theme="1"/>
        <rFont val="Calibri"/>
        <family val="2"/>
        <charset val="204"/>
        <scheme val="minor"/>
      </rPr>
      <t xml:space="preserve">
</t>
    </r>
    <r>
      <rPr>
        <sz val="11"/>
        <color theme="1"/>
        <rFont val="Calibri"/>
        <family val="2"/>
        <charset val="204"/>
        <scheme val="minor"/>
      </rPr>
      <t xml:space="preserve">- полиуретановое декоративное покрытие с частицами полиамида — </t>
    </r>
    <r>
      <rPr>
        <b/>
        <u/>
        <sz val="11"/>
        <color theme="1"/>
        <rFont val="Calibri"/>
        <family val="2"/>
        <charset val="204"/>
        <scheme val="minor"/>
      </rPr>
      <t>верхний слой с твердыми частицами, который защищает ворота, как кольчуга. Он устойчив к механическим повреждениям, осадкам, перепадам температуры, воздействию бытовых моющих средств, выгоранию на солнце;</t>
    </r>
    <r>
      <rPr>
        <sz val="11"/>
        <color theme="1"/>
        <rFont val="Calibri"/>
        <family val="2"/>
        <charset val="204"/>
        <scheme val="minor"/>
      </rPr>
      <t xml:space="preserve">
- петли и регулируемые кронштейны из оцинкованной стали — </t>
    </r>
    <r>
      <rPr>
        <b/>
        <u/>
        <sz val="11"/>
        <color theme="1"/>
        <rFont val="Calibri"/>
        <family val="2"/>
        <charset val="204"/>
        <scheme val="minor"/>
      </rPr>
      <t>хорошая стойкость к коррозии</t>
    </r>
    <r>
      <rPr>
        <sz val="11"/>
        <color theme="1"/>
        <rFont val="Calibri"/>
        <family val="2"/>
        <charset val="204"/>
        <scheme val="minor"/>
      </rPr>
      <t>;
- широкие возможности установки благодаря</t>
    </r>
    <r>
      <rPr>
        <b/>
        <u/>
        <sz val="11"/>
        <color theme="1"/>
        <rFont val="Calibri"/>
        <family val="2"/>
        <charset val="204"/>
        <scheme val="minor"/>
      </rPr>
      <t xml:space="preserve"> выдвижению рамы ворот в проеме;</t>
    </r>
    <r>
      <rPr>
        <sz val="11"/>
        <color theme="1"/>
        <rFont val="Calibri"/>
        <family val="2"/>
        <charset val="204"/>
        <scheme val="minor"/>
      </rPr>
      <t xml:space="preserve"> 
- полимерное основание вертикальных направляющих — </t>
    </r>
    <r>
      <rPr>
        <b/>
        <u/>
        <sz val="11"/>
        <color theme="1"/>
        <rFont val="Calibri"/>
        <family val="2"/>
        <charset val="204"/>
        <scheme val="minor"/>
      </rPr>
      <t>минимальный риск появления коррозии даже в условиях высокой влажности, при скоплении осадков у основания ворот</t>
    </r>
    <r>
      <rPr>
        <sz val="11"/>
        <color theme="1"/>
        <rFont val="Calibri"/>
        <family val="2"/>
        <charset val="204"/>
        <scheme val="minor"/>
      </rPr>
      <t xml:space="preserve">;
-  ресурс пружин: </t>
    </r>
    <r>
      <rPr>
        <b/>
        <u/>
        <sz val="11"/>
        <color theme="1"/>
        <rFont val="Calibri"/>
        <family val="2"/>
        <charset val="204"/>
        <scheme val="minor"/>
      </rPr>
      <t>25.000 циклов — это 17 лет эксплуатации, если пользоваться воротами 4 раза в день</t>
    </r>
    <r>
      <rPr>
        <sz val="11"/>
        <color theme="1"/>
        <rFont val="Calibri"/>
        <family val="2"/>
        <charset val="204"/>
        <scheme val="minor"/>
      </rPr>
      <t xml:space="preserve">;
- в воротах базовой комплектации: </t>
    </r>
    <r>
      <rPr>
        <b/>
        <u/>
        <sz val="11"/>
        <color theme="1"/>
        <rFont val="Calibri"/>
        <family val="2"/>
        <charset val="204"/>
        <scheme val="minor"/>
      </rPr>
      <t>защита от защемления, пореза, зацепа, падения полотна при поломке пружины</t>
    </r>
  </si>
  <si>
    <r>
      <t xml:space="preserve">Гаражные секционные ворота серии </t>
    </r>
    <r>
      <rPr>
        <b/>
        <sz val="16"/>
        <color rgb="FFFF0000"/>
        <rFont val="Calibri"/>
        <family val="2"/>
        <charset val="204"/>
        <scheme val="minor"/>
      </rPr>
      <t>Prestige</t>
    </r>
  </si>
  <si>
    <t xml:space="preserve">Возможность изготовления ворот с рисунком М- или L- гофр высотой 2030-2130, 2730-2770, 3180-3250 мм рассматривается в индивидуальном порядке. </t>
  </si>
  <si>
    <t>Возможность изготовления ворот с рисунком М- или L- гофр высотой 2030 -2130, 2730 - 2770, 3180 - 3250 мм рассматриваются в индивидуальном порядке. Возможность изготовления ворот М- или  L- гофр  для ворот с калиткой с плоским порогом высотой  2020 - 2120, 2720 - 2760, 3170 - 3250 мм рассматривается индивидуально.</t>
  </si>
  <si>
    <t>* Доступно для всех типов панелей кроме S-гофр smooth (гладкая)</t>
  </si>
  <si>
    <t>²  Показатель рассчитан для ворот шириной до 2,5 м без опций на основании испытаний, проведенных TÜV NORD CERT GmbH.</t>
  </si>
  <si>
    <r>
      <rPr>
        <b/>
        <sz val="11"/>
        <color theme="1"/>
        <rFont val="Calibri"/>
        <family val="2"/>
        <charset val="204"/>
        <scheme val="minor"/>
      </rPr>
      <t>Экономичные, надежные, безопасные ворота:</t>
    </r>
    <r>
      <rPr>
        <sz val="11"/>
        <color theme="1"/>
        <rFont val="Calibri"/>
        <family val="2"/>
        <charset val="204"/>
        <scheme val="minor"/>
      </rPr>
      <t xml:space="preserve">
- полотно из сэндвич-панелей толщиной 40 мм. </t>
    </r>
    <r>
      <rPr>
        <b/>
        <u/>
        <sz val="11"/>
        <color theme="1"/>
        <rFont val="Calibri"/>
        <family val="2"/>
        <charset val="204"/>
        <scheme val="minor"/>
      </rPr>
      <t xml:space="preserve">Теплоизоляция ворот — как в помещении с кирпичной стеной в 57 см;
</t>
    </r>
    <r>
      <rPr>
        <sz val="11"/>
        <color theme="1"/>
        <rFont val="Calibri"/>
        <family val="2"/>
        <charset val="204"/>
        <scheme val="minor"/>
      </rPr>
      <t xml:space="preserve">- наружный и внутренний стальные листы панелей соединены между собой — </t>
    </r>
    <r>
      <rPr>
        <b/>
        <u/>
        <sz val="11"/>
        <color theme="1"/>
        <rFont val="Calibri"/>
        <family val="2"/>
        <charset val="204"/>
        <scheme val="minor"/>
      </rPr>
      <t xml:space="preserve">защита от расслоения панелей при резком опускании ворот или нагреве на солнце;
</t>
    </r>
    <r>
      <rPr>
        <sz val="11"/>
        <color theme="1"/>
        <rFont val="Calibri"/>
        <family val="2"/>
        <charset val="204"/>
        <scheme val="minor"/>
      </rPr>
      <t xml:space="preserve">- полиуретановое декоративное покрытие с частицами полиамида — </t>
    </r>
    <r>
      <rPr>
        <b/>
        <u/>
        <sz val="11"/>
        <color theme="1"/>
        <rFont val="Calibri"/>
        <family val="2"/>
        <charset val="204"/>
        <scheme val="minor"/>
      </rPr>
      <t xml:space="preserve">верхний слой с твердыми частицами, который защищает ворота, как кольчуга. Он устойчив к механическим повреждениям, осадкам, перепадам температуры, воздействию бытовых моющих средств, выгоранию на солнце;
</t>
    </r>
    <r>
      <rPr>
        <sz val="11"/>
        <color theme="1"/>
        <rFont val="Calibri"/>
        <family val="2"/>
        <charset val="204"/>
        <scheme val="minor"/>
      </rPr>
      <t xml:space="preserve">- петли и регулируемые кронштейны из оцинкованной стали — </t>
    </r>
    <r>
      <rPr>
        <b/>
        <u/>
        <sz val="11"/>
        <color theme="1"/>
        <rFont val="Calibri"/>
        <family val="2"/>
        <charset val="204"/>
        <scheme val="minor"/>
      </rPr>
      <t>хорошая стойкость к коррозии;</t>
    </r>
    <r>
      <rPr>
        <sz val="11"/>
        <color theme="1"/>
        <rFont val="Calibri"/>
        <family val="2"/>
        <charset val="204"/>
        <scheme val="minor"/>
      </rPr>
      <t xml:space="preserve">
- система направляющих устанавливается за проемом — </t>
    </r>
    <r>
      <rPr>
        <b/>
        <u/>
        <sz val="11"/>
        <color theme="1"/>
        <rFont val="Calibri"/>
        <family val="2"/>
        <charset val="204"/>
        <scheme val="minor"/>
      </rPr>
      <t>высокая теплоизоляция помещения, ежегодная экономия на отоплении</t>
    </r>
    <r>
      <rPr>
        <sz val="11"/>
        <color theme="1"/>
        <rFont val="Calibri"/>
        <family val="2"/>
        <charset val="204"/>
        <scheme val="minor"/>
      </rPr>
      <t xml:space="preserve">;
-  торсионный вал с пружинами ресурсом </t>
    </r>
    <r>
      <rPr>
        <b/>
        <u/>
        <sz val="11"/>
        <color theme="1"/>
        <rFont val="Calibri"/>
        <family val="2"/>
        <charset val="204"/>
        <scheme val="minor"/>
      </rPr>
      <t>25.000 циклов. Возможность увеличения ресурса до 35.000, 50.000, 75.000 и 100.000 циклов</t>
    </r>
    <r>
      <rPr>
        <sz val="11"/>
        <color theme="1"/>
        <rFont val="Calibri"/>
        <family val="2"/>
        <charset val="204"/>
        <scheme val="minor"/>
      </rPr>
      <t xml:space="preserve">;
- расширенная базовая комплектация: </t>
    </r>
    <r>
      <rPr>
        <b/>
        <u/>
        <sz val="11"/>
        <color theme="1"/>
        <rFont val="Calibri"/>
        <family val="2"/>
        <charset val="204"/>
        <scheme val="minor"/>
      </rPr>
      <t xml:space="preserve">защита от защемления, зацепа, пореза, устройства защиты от падения полотна при поломке пружины и при обрыве тросов  </t>
    </r>
    <r>
      <rPr>
        <sz val="11"/>
        <color theme="1"/>
        <rFont val="Calibri"/>
        <family val="2"/>
        <charset val="204"/>
        <scheme val="minor"/>
      </rPr>
      <t xml:space="preserve">
</t>
    </r>
  </si>
  <si>
    <r>
      <rPr>
        <b/>
        <sz val="11"/>
        <color theme="1"/>
        <rFont val="Calibri"/>
        <family val="2"/>
        <charset val="204"/>
        <scheme val="minor"/>
      </rPr>
      <t xml:space="preserve">Теплые, коррозионностойкие, прочные ворота:
- </t>
    </r>
    <r>
      <rPr>
        <sz val="11"/>
        <color theme="1"/>
        <rFont val="Calibri"/>
        <family val="2"/>
        <charset val="204"/>
        <scheme val="minor"/>
      </rPr>
      <t>полотно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из сэндвич-панелей толщиной 45 мм. </t>
    </r>
    <r>
      <rPr>
        <b/>
        <u/>
        <sz val="11"/>
        <color theme="1"/>
        <rFont val="Calibri"/>
        <family val="2"/>
        <charset val="204"/>
        <scheme val="minor"/>
      </rPr>
      <t xml:space="preserve">Теплоизоляция ворот — как в помещении с кирпичной стеной в 60 см;
</t>
    </r>
    <r>
      <rPr>
        <sz val="11"/>
        <color theme="1"/>
        <rFont val="Calibri"/>
        <family val="2"/>
        <charset val="204"/>
        <scheme val="minor"/>
      </rPr>
      <t xml:space="preserve">- наружный и внутренний стальные листы панелей соединены между собой — </t>
    </r>
    <r>
      <rPr>
        <b/>
        <u/>
        <sz val="11"/>
        <color theme="1"/>
        <rFont val="Calibri"/>
        <family val="2"/>
        <charset val="204"/>
        <scheme val="minor"/>
      </rPr>
      <t xml:space="preserve">защита от расслоения панелей при резком опускании ворот или нагреве на солнце;
</t>
    </r>
    <r>
      <rPr>
        <sz val="11"/>
        <color theme="1"/>
        <rFont val="Calibri"/>
        <family val="2"/>
        <charset val="204"/>
        <scheme val="minor"/>
      </rPr>
      <t xml:space="preserve">- полиуретановое декоративное покрытие с частицами полиамида — </t>
    </r>
    <r>
      <rPr>
        <b/>
        <u/>
        <sz val="11"/>
        <color theme="1"/>
        <rFont val="Calibri"/>
        <family val="2"/>
        <charset val="204"/>
        <scheme val="minor"/>
      </rPr>
      <t>верхний слой с твердыми частицами, который защищает ворота, как кольчуга. Он устойчив к механическим повреждениям, осадкам, перепадам температуры, воздействию бытовых моющих средств, выгоранию на солнце;</t>
    </r>
    <r>
      <rPr>
        <sz val="11"/>
        <color theme="1"/>
        <rFont val="Calibri"/>
        <family val="2"/>
        <charset val="204"/>
        <scheme val="minor"/>
      </rPr>
      <t xml:space="preserve">
- петли и регулируемые кронштейны из нержавеющей стали — </t>
    </r>
    <r>
      <rPr>
        <b/>
        <u/>
        <sz val="11"/>
        <color theme="1"/>
        <rFont val="Calibri"/>
        <family val="2"/>
        <charset val="204"/>
        <scheme val="minor"/>
      </rPr>
      <t>высочайшая стойкость к коррозии</t>
    </r>
    <r>
      <rPr>
        <sz val="11"/>
        <color theme="1"/>
        <rFont val="Calibri"/>
        <family val="2"/>
        <charset val="204"/>
        <scheme val="minor"/>
      </rPr>
      <t xml:space="preserve">;
- система направляющих устанавливается за проемом — </t>
    </r>
    <r>
      <rPr>
        <b/>
        <u/>
        <sz val="11"/>
        <color theme="1"/>
        <rFont val="Calibri"/>
        <family val="2"/>
        <charset val="204"/>
        <scheme val="minor"/>
      </rPr>
      <t>высокая теплоизоляция помещения, ежегодная экономия на отоплении;</t>
    </r>
    <r>
      <rPr>
        <sz val="11"/>
        <color theme="1"/>
        <rFont val="Calibri"/>
        <family val="2"/>
        <charset val="204"/>
        <scheme val="minor"/>
      </rPr>
      <t xml:space="preserve">
-  торсионный вал с пружинами ресурсом </t>
    </r>
    <r>
      <rPr>
        <b/>
        <u/>
        <sz val="11"/>
        <color theme="1"/>
        <rFont val="Calibri"/>
        <family val="2"/>
        <charset val="204"/>
        <scheme val="minor"/>
      </rPr>
      <t>25.000 циклов. Возможность увеличения ресурса до 35.000, 50.000, 75.000 и 100.000 циклов</t>
    </r>
    <r>
      <rPr>
        <sz val="11"/>
        <color theme="1"/>
        <rFont val="Calibri"/>
        <family val="2"/>
        <charset val="204"/>
        <scheme val="minor"/>
      </rPr>
      <t xml:space="preserve">;
- расширенная базовая комплектация: </t>
    </r>
    <r>
      <rPr>
        <b/>
        <u/>
        <sz val="11"/>
        <color theme="1"/>
        <rFont val="Calibri"/>
        <family val="2"/>
        <charset val="204"/>
        <scheme val="minor"/>
      </rPr>
      <t xml:space="preserve">защита от защемления, зацепа, пореза, устройства защиты от падения полотна при поломке пружины и при обрыве тросов  </t>
    </r>
  </si>
  <si>
    <t>Панорамная панель изготовлена из экструдированных алюминиевых профилей, в которые устанавливаются светопрозрачные вставки, композитное или решетчатое заполнение.  Панели окрашиваются полиэфирной порошковой краской либо выпускаются с анодированной поверхностью. Производство по окраске соответствует требованиям международного стандарта Qualicoat, по анодированию - стандарта Qualanod</t>
  </si>
  <si>
    <t>Гаражные Trend 
(40 мм)</t>
  </si>
  <si>
    <t>М-гофр/
L-гофр</t>
  </si>
  <si>
    <t>Детальная информация о применении дополнительных опций для гаражных и промышленных секционных ворот приведена в документах «Описание конструкции и технические данные для монтажа гаражных секционных ворот серии Prestige и Trend» и «Описание конструкции и технические данные для монтажа промышленных секционных ворот серии ProPlus и ProTrend»</t>
  </si>
  <si>
    <t>1.6 Прайс-лист на гаражные секционные ворота Trend</t>
  </si>
  <si>
    <r>
      <t xml:space="preserve">Ворота Prestige, Trend   с пружинами </t>
    </r>
    <r>
      <rPr>
        <b/>
        <u/>
        <sz val="11"/>
        <color theme="1"/>
        <rFont val="Calibri"/>
        <family val="2"/>
        <charset val="204"/>
        <scheme val="minor"/>
      </rPr>
      <t>растяжения</t>
    </r>
  </si>
  <si>
    <t>Prestige</t>
  </si>
  <si>
    <r>
      <t xml:space="preserve">Ворота Prestige,  Trend с </t>
    </r>
    <r>
      <rPr>
        <b/>
        <u/>
        <sz val="11"/>
        <color theme="1"/>
        <rFont val="Calibri"/>
        <family val="2"/>
        <charset val="204"/>
        <scheme val="minor"/>
      </rPr>
      <t>торсионными</t>
    </r>
    <r>
      <rPr>
        <b/>
        <sz val="11"/>
        <color theme="1"/>
        <rFont val="Calibri"/>
        <family val="2"/>
        <charset val="204"/>
        <scheme val="minor"/>
      </rPr>
      <t xml:space="preserve"> пружинами </t>
    </r>
  </si>
  <si>
    <r>
      <t xml:space="preserve">Типы монтажа для ворот серии Prestige: </t>
    </r>
    <r>
      <rPr>
        <b/>
        <i/>
        <u/>
        <sz val="11"/>
        <color theme="1"/>
        <rFont val="Calibri"/>
        <family val="2"/>
        <charset val="204"/>
        <scheme val="minor"/>
      </rPr>
      <t>низкий, стандартный, высокий. Окрашенные торсионные пружины.</t>
    </r>
  </si>
  <si>
    <t>Prestige,Trend</t>
  </si>
  <si>
    <t>Prestige,  Trend</t>
  </si>
  <si>
    <t>Prestige, Trend</t>
  </si>
  <si>
    <t>Встроенный монтаж  для ворот Prestige,  Trend</t>
  </si>
  <si>
    <t>PG-ThermoSD</t>
  </si>
  <si>
    <t>Филенка woodgrain: золотой дуб, темный дуб.</t>
  </si>
  <si>
    <t>code</t>
  </si>
  <si>
    <t>price</t>
  </si>
  <si>
    <t>11006505</t>
  </si>
  <si>
    <t>11030004</t>
  </si>
  <si>
    <t>530123</t>
  </si>
  <si>
    <t>RAL-OUTP</t>
  </si>
  <si>
    <t>RLG003K</t>
  </si>
  <si>
    <t>Код</t>
  </si>
  <si>
    <t>Соответствие кодов артикулам допопций</t>
  </si>
  <si>
    <t>PROPLUS|K_SG_INSTALL_TYPE_LOW</t>
  </si>
  <si>
    <t>PRESTIGE|K_SG_REINFORCING_PROFILES</t>
  </si>
  <si>
    <t>PRESTIGE|K_SG_BALANCING_TYPE_TORSO</t>
  </si>
  <si>
    <t>PRESTIGE|K_SG_INSTALL_TYPE_NORMAL</t>
  </si>
  <si>
    <t>PRESTIGE|K_SG_INSTALL_TYPE_LOW</t>
  </si>
  <si>
    <t>PRESTIGE|K_SG_INSTALL_TYPE_HIGH_SHAFT_TOP</t>
  </si>
  <si>
    <t>PROPLUS|K_SG_INSTALL_TYPE_NORMAL</t>
  </si>
  <si>
    <t>PROPLUS|K_SG_INSTALL_TYPE_LOW_FSH</t>
  </si>
  <si>
    <t>PROPLUS|K_SG_INSTALL_TYPE_INCLINED</t>
  </si>
  <si>
    <t>PROPLUS|K_SG_INSTALL_TYPE_INCLINED_LOW</t>
  </si>
  <si>
    <t>PROPLUS|K_SG_INSTALL_TYPE_INCLINED_HIGH_SHAFT_TOP</t>
  </si>
  <si>
    <t>PROPLUS|K_SG_INSTALL_TYPE_INCLINED_HIGH_SHAFT_BOTTOM</t>
  </si>
  <si>
    <t>PROPLUS|K_SG_INSTALL_TYPE_HIGH_SHAFT_BOTTOM</t>
  </si>
  <si>
    <t>PROPLUS|K_SG_INSTALL_TYPE_HIGH_SHAFT_TOP</t>
  </si>
  <si>
    <t>PROPLUS|K_SG_INSTALL_TYPE_VERTICAL_SHAFT_BOTTOM</t>
  </si>
  <si>
    <t>PRESTIGE|K_SG_GLAZED_TRIPLE</t>
  </si>
  <si>
    <t>PRESTIGE|K_SG_GLAZED_SINGLE</t>
  </si>
  <si>
    <t>PRESTIGE|K_SG_HERMETIC</t>
  </si>
  <si>
    <t>PRESTIGE|K_SG_FALSEPANEL_FRAME_DYE</t>
  </si>
  <si>
    <t>PRESTIGE|K_SG_FALSEPANEL_FRAME_DYE_DB</t>
  </si>
  <si>
    <t>PROPLUS|K_SG_SPRING_CYCLES_35000</t>
  </si>
  <si>
    <t>PROPLUS|K_SG_SPRING_CYCLES_50000</t>
  </si>
  <si>
    <t>PROPLUS|K_SG_SPRING_CYCLES_75000</t>
  </si>
  <si>
    <t>PROPLUS|K_SG_SPRING_CYCLES_100000</t>
  </si>
  <si>
    <t>TREND|K_SG_BALANCING_TYPE_TORSO</t>
  </si>
  <si>
    <t>Параметры прайс-листа</t>
  </si>
  <si>
    <t>Региональная_наценка_Prestige</t>
  </si>
  <si>
    <t>Региональная_наценка_Trend</t>
  </si>
  <si>
    <t>Региональная_наценка_ProPlus</t>
  </si>
  <si>
    <t>Региональная_наценка_ProTrend</t>
  </si>
  <si>
    <t>Региональная_наценка_AluPro_ALP</t>
  </si>
  <si>
    <t>Региональная_наценка_AluPro_ALPS</t>
  </si>
  <si>
    <t>Региональная_наценка_AluTherm_ALP</t>
  </si>
  <si>
    <t>Региональная_наценка_AluTherm_ALPS</t>
  </si>
  <si>
    <t>Региональная_наценка_AluTrend_ALP</t>
  </si>
  <si>
    <t>Региональная_наценка_AluTrend_ALPS</t>
  </si>
  <si>
    <t>Региональная_наценка_SDN</t>
  </si>
  <si>
    <t>Региональная_наценка_SDN2</t>
  </si>
  <si>
    <t>Региональная_наценка_SDThermo</t>
  </si>
  <si>
    <t>Региональная_наценка_DO</t>
  </si>
  <si>
    <t>Розничная_наценка_Prestige</t>
  </si>
  <si>
    <t>Розничная_наценка_Trend</t>
  </si>
  <si>
    <t>Розничная_наценка_ProPlus</t>
  </si>
  <si>
    <t>Розничная_наценка_ProTrend</t>
  </si>
  <si>
    <t>Розничная_наценка_AluPro_ALP</t>
  </si>
  <si>
    <t>Розничная_наценка_AluPro_ALPS</t>
  </si>
  <si>
    <t>Розничная_наценка_AluTherm_ALP</t>
  </si>
  <si>
    <t>Розничная_наценка_AluTherm_ALPS</t>
  </si>
  <si>
    <t>Розничная_наценка_AluTrend_ALP</t>
  </si>
  <si>
    <t>Розничная_наценка_AluTrend_ALPS</t>
  </si>
  <si>
    <t>Розничная_наценка_SDN</t>
  </si>
  <si>
    <t>Розничная_наценка_SDN2</t>
  </si>
  <si>
    <t>Розничная_наценка_SDThermo</t>
  </si>
  <si>
    <t>Розничная_наценка_DO</t>
  </si>
  <si>
    <t>Дилерская_наценка_Prestige</t>
  </si>
  <si>
    <t>Дилерская_наценка_Trend</t>
  </si>
  <si>
    <t>Дилерская_наценка_ProPlus</t>
  </si>
  <si>
    <t>Дилерская_наценка_ProTrend</t>
  </si>
  <si>
    <t>Дилерская_наценка_AluPro_ALP</t>
  </si>
  <si>
    <t>Дилерская_наценка_AluPro_ALPS</t>
  </si>
  <si>
    <t>Дилерская_наценка_AluTherm_ALP</t>
  </si>
  <si>
    <t>Дилерская_наценка_AluTherm_ALPS</t>
  </si>
  <si>
    <t>Дилерская_наценка_AluTrend_ALP</t>
  </si>
  <si>
    <t>Дилерская_наценка_AluTrend_ALPS</t>
  </si>
  <si>
    <t>Дилерская_наценка_SDN</t>
  </si>
  <si>
    <t>Дилерская_наценка_SDN2</t>
  </si>
  <si>
    <t>Дилерская_наценка_SDThermo</t>
  </si>
  <si>
    <t>Дилерская_наценка_DO</t>
  </si>
  <si>
    <t>Тип_прайслиста</t>
  </si>
  <si>
    <t>Скидка_Prestige</t>
  </si>
  <si>
    <t>Скидка_Trend</t>
  </si>
  <si>
    <t>Скидка_ProPlus</t>
  </si>
  <si>
    <t>Скидка_ProTrend</t>
  </si>
  <si>
    <t>Скидка_AluPro_ALP</t>
  </si>
  <si>
    <t>Скидка_AluPro_ALPS</t>
  </si>
  <si>
    <t>Скидка_AluTherm_ALP</t>
  </si>
  <si>
    <t>Скидка_AluTherm_ALPS</t>
  </si>
  <si>
    <t>Скидка_AluTrend_ALP</t>
  </si>
  <si>
    <t>Скидка_AluTrend_ALPS</t>
  </si>
  <si>
    <t>Скидка_SDN</t>
  </si>
  <si>
    <t>Скидка_SDN2</t>
  </si>
  <si>
    <t>Скидка_SDThermo</t>
  </si>
  <si>
    <t>Скидка_DO</t>
  </si>
  <si>
    <t>РАСЧЕТНЫЙ_КОЭФФИЦИЕНТ</t>
  </si>
  <si>
    <t>РАСЧЕТНЫЙ_КОЭФФИЦИЕНТ_PRESTIGE</t>
  </si>
  <si>
    <t>Курс_ГК</t>
  </si>
  <si>
    <t>Тип прайслиста не определен</t>
  </si>
  <si>
    <t>RECOMMENDED_DEALER_PRICE</t>
  </si>
  <si>
    <t>BASE_PRICE</t>
  </si>
  <si>
    <t>RECOMMENDED_RETAIL_PRICE</t>
  </si>
  <si>
    <t>PURCHASE_PRICE</t>
  </si>
  <si>
    <t>Скидка на доп. опции зависит от выбранной серии ворот. Для более точного расчета стоимости опций рекомендуем воспользоваться интернет-порталом Aservice.</t>
  </si>
  <si>
    <t>1.1 Описание гаражных ворот Prestige</t>
  </si>
  <si>
    <t>1.2 Описание гаражных ворот Trend</t>
  </si>
  <si>
    <t>1.5 Прайс-лист на гаражные секционные ворота Prestige</t>
  </si>
  <si>
    <t>id_страны</t>
  </si>
  <si>
    <t>Валюта на прайсе</t>
  </si>
  <si>
    <t>Валюта не определена</t>
  </si>
  <si>
    <t>Цены указаны в евро с НДС</t>
  </si>
  <si>
    <t>НА РЫНКЕ БЕЛАРУСИ</t>
  </si>
  <si>
    <t>НА РЫНКЕ УКРАИНЫ</t>
  </si>
  <si>
    <t>НА РЫНКЕ РОССИЙСКОЙ ФЕДЕРАЦИИ</t>
  </si>
  <si>
    <t>Рынок не определен</t>
  </si>
  <si>
    <t>Описание</t>
  </si>
  <si>
    <t>ID cтраны</t>
  </si>
  <si>
    <t>Наименование прайс-листа на титульной странице</t>
  </si>
  <si>
    <t>id_валюта</t>
  </si>
  <si>
    <t>ID валюты</t>
  </si>
  <si>
    <t>Рынки действия</t>
  </si>
  <si>
    <t>Расчетные параметры</t>
  </si>
  <si>
    <t>Курс_прайса</t>
  </si>
  <si>
    <t>id_валюты прайса</t>
  </si>
  <si>
    <t>Подмена</t>
  </si>
  <si>
    <t>ELS-IND</t>
  </si>
  <si>
    <t>Цифровая печать "под дерево" *</t>
  </si>
  <si>
    <t xml:space="preserve">         Светлая сиена</t>
  </si>
  <si>
    <t>Венге классик</t>
  </si>
  <si>
    <t>Цифровая печать "под камень"*</t>
  </si>
  <si>
    <t>Цифровая печать индивидуальных рисунков*</t>
  </si>
  <si>
    <t>Серый бетон</t>
  </si>
  <si>
    <t>Светлый сланец</t>
  </si>
  <si>
    <t>Темный бетон</t>
  </si>
  <si>
    <t>Bidasar Brown</t>
  </si>
  <si>
    <t>Delicatus Gold</t>
  </si>
  <si>
    <t>Daino Reale</t>
  </si>
  <si>
    <t>Selebrity</t>
  </si>
  <si>
    <t>Platina Dark</t>
  </si>
  <si>
    <t>Emperador Light</t>
  </si>
  <si>
    <t>Emperador Dark</t>
  </si>
  <si>
    <t>Цифровая печать "металл"*</t>
  </si>
  <si>
    <t>Винчестер классик</t>
  </si>
  <si>
    <t>Светлый бетон</t>
  </si>
  <si>
    <t>Бетон Антик</t>
  </si>
  <si>
    <t>Мокрый бетон</t>
  </si>
  <si>
    <t>Срок гарантии от сквозной коррозии: 10 лет; на конструкцию в целом: 2 года</t>
  </si>
  <si>
    <r>
      <t xml:space="preserve">Калитка с плоским порогом
</t>
    </r>
    <r>
      <rPr>
        <sz val="8"/>
        <color theme="4" tint="-0.499984740745262"/>
        <rFont val="Calibri"/>
        <family val="2"/>
        <charset val="204"/>
      </rPr>
      <t>(состав: контакт калитки, усиливающий корпус замка, врезной замок, комплект ключей (2 шт.), комплект алюминиевых ручек, линейный доводчик). Прменяется в воротах шириной до 5000 мм включительно. Высота порога: 18 мм (Trend, ProTrend), 20 мм (Prestige, ProPlus)</t>
    </r>
  </si>
  <si>
    <t>Гаражные Prestige (45 мм)</t>
  </si>
  <si>
    <t>SDN-1</t>
  </si>
  <si>
    <t>SDN-2</t>
  </si>
  <si>
    <t>SD-THERMO</t>
  </si>
  <si>
    <t>PED21-40</t>
  </si>
  <si>
    <t>PED22-40</t>
  </si>
  <si>
    <t>E-sticke</t>
  </si>
  <si>
    <r>
      <t xml:space="preserve">Электрозащелка для двери боковой
</t>
    </r>
    <r>
      <rPr>
        <sz val="8"/>
        <color theme="4" tint="-0.499984740745262"/>
        <rFont val="Calibri"/>
        <family val="2"/>
        <charset val="204"/>
        <scheme val="minor"/>
      </rPr>
      <t>Применяется:  для боковых дверей серии SDN-2, SDN-Thermo
Электрозащелка позволяет дистанционно открывать двери без помощи ключа.
Используется с опцией «Устройство экстренного открывания дверей (замок «антипаник» - функция Е)»</t>
    </r>
  </si>
  <si>
    <t>SPK-110</t>
  </si>
  <si>
    <r>
      <rPr>
        <b/>
        <sz val="8"/>
        <color theme="4" tint="-0.499984740745262"/>
        <rFont val="Calibri"/>
        <family val="2"/>
        <charset val="204"/>
      </rPr>
      <t>Комплект усиливающих профилей для полотна ворот*</t>
    </r>
    <r>
      <rPr>
        <sz val="8"/>
        <color theme="4" tint="-0.499984740745262"/>
        <rFont val="Calibri"/>
        <family val="2"/>
        <charset val="204"/>
      </rPr>
      <t xml:space="preserve">
(состав: усиливающие профили, устанавливаемые на каждую панель ворот. Обеспечивают дополнительную жесткость полотна, увеличивают стойкость к деформации и ветровым нагрузкам ворот большого размера (шириной 5000 мм и более)</t>
    </r>
  </si>
  <si>
    <t>FP-40G1</t>
  </si>
  <si>
    <t>Print-D</t>
  </si>
  <si>
    <t xml:space="preserve">час </t>
  </si>
  <si>
    <r>
      <rPr>
        <b/>
        <sz val="8"/>
        <color theme="4" tint="-0.499984740745262"/>
        <rFont val="Calibri"/>
        <family val="2"/>
        <charset val="204"/>
      </rPr>
      <t xml:space="preserve">Калитка встроенная
</t>
    </r>
    <r>
      <rPr>
        <sz val="8"/>
        <color theme="4" tint="-0.499984740745262"/>
        <rFont val="Calibri"/>
        <family val="2"/>
        <charset val="204"/>
      </rPr>
      <t>(состав: контакт калитки, усиливающий корпус замка, врезной замок, комплект ключей (2 шт.), комплект алюминиевых ручек, линейный доводчик). 
Для ворот из сэндвич-панелей и с комбинированным типом полотна высота порога: 100 мм (при ширине ворот до 4500 мм включительно) или 145 мм (при ширине ворот свыше 4500 мм). 
Высота порога в воротах из панорамных панелей: 149 мм</t>
    </r>
  </si>
  <si>
    <r>
      <rPr>
        <b/>
        <sz val="8"/>
        <color theme="4" tint="-0.499984740745262"/>
        <rFont val="Calibri"/>
        <family val="2"/>
        <charset val="204"/>
        <scheme val="minor"/>
      </rPr>
      <t>Устройство экстренного открывания дверей (замок «анти-паник»)</t>
    </r>
    <r>
      <rPr>
        <sz val="8"/>
        <color theme="4" tint="-0.499984740745262"/>
        <rFont val="Calibri"/>
        <family val="2"/>
        <charset val="204"/>
        <scheme val="minor"/>
      </rPr>
      <t xml:space="preserve"> 
(обеспечивает быструю и безопасную  эвакуацию людей из помещения при возникновении чрезвычайных ситуаций. Если необходимо срочно покинуть здание, достаточно нажать на</t>
    </r>
    <r>
      <rPr>
        <u/>
        <sz val="8"/>
        <color theme="4" tint="-0.499984740745262"/>
        <rFont val="Calibri"/>
        <family val="2"/>
        <charset val="204"/>
        <scheme val="minor"/>
      </rPr>
      <t xml:space="preserve"> ручку-штангу/ ручку</t>
    </r>
    <r>
      <rPr>
        <sz val="8"/>
        <color theme="4" tint="-0.499984740745262"/>
        <rFont val="Calibri"/>
        <family val="2"/>
        <charset val="204"/>
        <scheme val="minor"/>
      </rPr>
      <t xml:space="preserve"> с внутренней стороны ворот и встроенная калитка откроется, даже если замок закрыт на все обороты).
</t>
    </r>
    <r>
      <rPr>
        <b/>
        <sz val="8"/>
        <color theme="4" tint="-0.499984740745262"/>
        <rFont val="Calibri"/>
        <family val="2"/>
        <charset val="204"/>
        <scheme val="minor"/>
      </rPr>
      <t xml:space="preserve">Типы замков:
</t>
    </r>
    <r>
      <rPr>
        <sz val="8"/>
        <color theme="4" tint="-0.499984740745262"/>
        <rFont val="Calibri"/>
        <family val="2"/>
        <charset val="204"/>
        <scheme val="minor"/>
      </rPr>
      <t>- PED20. Снаружи - неподвижная ручка, изнутри - ручка-штанга;
- PED21-45. Снаружи - нажимная ручка, изнутри - нажимная ручка (функция В);
- PED22-45.  Снаружи - неподвижная ручка, изнутри - нажимная ручка (функция E)
PED21-45 и RED22-45 могут применяться для дверей боковых SDN-2 и SD-Thermo</t>
    </r>
  </si>
  <si>
    <r>
      <rPr>
        <b/>
        <sz val="8"/>
        <color theme="4" tint="-0.499984740745262"/>
        <rFont val="Calibri"/>
        <family val="2"/>
        <charset val="204"/>
        <scheme val="minor"/>
      </rPr>
      <t xml:space="preserve">Устройство экстренного открывания дверей (замок «анти-паник») </t>
    </r>
    <r>
      <rPr>
        <sz val="8"/>
        <color theme="4" tint="-0.499984740745262"/>
        <rFont val="Calibri"/>
        <family val="2"/>
        <charset val="204"/>
        <scheme val="minor"/>
      </rPr>
      <t xml:space="preserve">
(обеспечивает быструю и безопасную  эвакуацию людей из помещения при возникновении чрезвычайных ситуаций. Если необходимо срочно покинуть здание, достаточно нажать на </t>
    </r>
    <r>
      <rPr>
        <u/>
        <sz val="8"/>
        <color theme="4" tint="-0.499984740745262"/>
        <rFont val="Calibri"/>
        <family val="2"/>
        <charset val="204"/>
        <scheme val="minor"/>
      </rPr>
      <t xml:space="preserve">ручку-штангу/ ручку </t>
    </r>
    <r>
      <rPr>
        <sz val="8"/>
        <color theme="4" tint="-0.499984740745262"/>
        <rFont val="Calibri"/>
        <family val="2"/>
        <charset val="204"/>
        <scheme val="minor"/>
      </rPr>
      <t xml:space="preserve">с внутренней стороны ворот и встроенная калитка откроется, даже если замок закрыт на все обороты).
</t>
    </r>
    <r>
      <rPr>
        <b/>
        <sz val="8"/>
        <color theme="4" tint="-0.499984740745262"/>
        <rFont val="Calibri"/>
        <family val="2"/>
        <charset val="204"/>
        <scheme val="minor"/>
      </rPr>
      <t>Типы замков:</t>
    </r>
    <r>
      <rPr>
        <sz val="8"/>
        <color theme="4" tint="-0.499984740745262"/>
        <rFont val="Calibri"/>
        <family val="2"/>
        <charset val="204"/>
        <scheme val="minor"/>
      </rPr>
      <t xml:space="preserve">
- PED21-40. Снаружи - нажимная ручка, изнутри - нажимная ручка (функция В);
- PED22-40.  Снаружи - неподвижная ручка, изнутри - нажимная ручка (функция E)
</t>
    </r>
  </si>
  <si>
    <r>
      <rPr>
        <b/>
        <sz val="8"/>
        <color theme="4" tint="-0.499984740745262"/>
        <rFont val="Calibri"/>
        <family val="2"/>
        <charset val="204"/>
      </rPr>
      <t>Комплект промышленных боковых роликовых кронштейнов</t>
    </r>
    <r>
      <rPr>
        <sz val="8"/>
        <color theme="4" tint="-0.499984740745262"/>
        <rFont val="Calibri"/>
        <family val="2"/>
        <charset val="204"/>
      </rPr>
      <t xml:space="preserve">
(состав: боковые роликовые кронштейны, роликовые накладки и ходовые ролики, используемые при производстве промышленных ворот. Применяется для ворот с интенсивным режимом эксплуатации)</t>
    </r>
  </si>
  <si>
    <r>
      <rPr>
        <b/>
        <sz val="8"/>
        <color theme="4" tint="-0.499984740745262"/>
        <rFont val="Calibri"/>
        <family val="2"/>
        <charset val="204"/>
      </rPr>
      <t xml:space="preserve">Комплект механизма разблокировки </t>
    </r>
    <r>
      <rPr>
        <sz val="8"/>
        <color theme="4" tint="-0.499984740745262"/>
        <rFont val="Calibri"/>
        <family val="2"/>
        <charset val="204"/>
      </rPr>
      <t xml:space="preserve">
(для разблокировки реечного электропривода. Длина троса: 4500 мм)</t>
    </r>
  </si>
  <si>
    <r>
      <rPr>
        <b/>
        <sz val="8"/>
        <color theme="4" tint="-0.499984740745262"/>
        <rFont val="Calibri"/>
        <family val="2"/>
        <charset val="204"/>
      </rPr>
      <t>Трос разблокировки</t>
    </r>
    <r>
      <rPr>
        <sz val="8"/>
        <color theme="4" tint="-0.499984740745262"/>
        <rFont val="Calibri"/>
        <family val="2"/>
        <charset val="204"/>
      </rPr>
      <t xml:space="preserve">
(для разблокировки реечного электропривода, применяется с ригельным замком. 
Длина троса: 
- 6000 мм для арт. RK-6000
- 4500 мм для арт. RK-4500</t>
    </r>
  </si>
  <si>
    <r>
      <rPr>
        <b/>
        <sz val="8"/>
        <color theme="4" tint="-0.499984740745262"/>
        <rFont val="Calibri"/>
        <family val="2"/>
        <charset val="204"/>
        <scheme val="minor"/>
      </rPr>
      <t>Комплект крепежный</t>
    </r>
    <r>
      <rPr>
        <sz val="8"/>
        <color theme="4" tint="-0.499984740745262"/>
        <rFont val="Calibri"/>
        <family val="2"/>
        <charset val="204"/>
        <scheme val="minor"/>
      </rPr>
      <t xml:space="preserve">
(состав: нейлоновые дюбели с вворачиваемыми шурупами из оцинкованной стали. Для крепления рамы ворот и элементов торсионного вала к стене, выполненной из бетона, полнотелого или пустотелого керамического/силикатного кирпича, керамзитобетона, природного камня, газобетона. Надежное крепление даже в пористых материалах)</t>
    </r>
  </si>
  <si>
    <r>
      <rPr>
        <b/>
        <sz val="8"/>
        <color theme="4" tint="-0.499984740745262"/>
        <rFont val="Calibri"/>
        <family val="2"/>
        <charset val="204"/>
        <scheme val="minor"/>
      </rPr>
      <t>Комплект крепежный для проемов из металла</t>
    </r>
    <r>
      <rPr>
        <sz val="8"/>
        <color theme="4" tint="-0.499984740745262"/>
        <rFont val="Calibri"/>
        <family val="2"/>
        <charset val="204"/>
        <scheme val="minor"/>
      </rPr>
      <t xml:space="preserve">
(состав: самонарезающие винты из оцинкованной стали. Для крепления рамы ворот и элементов торсионного вала к проемам из металла) </t>
    </r>
  </si>
  <si>
    <r>
      <rPr>
        <b/>
        <sz val="8"/>
        <color theme="4" tint="-0.499984740745262"/>
        <rFont val="Calibri"/>
        <family val="2"/>
        <charset val="204"/>
      </rPr>
      <t>Увеличение длины вала под привод</t>
    </r>
    <r>
      <rPr>
        <sz val="8"/>
        <color theme="4" tint="-0.499984740745262"/>
        <rFont val="Calibri"/>
        <family val="2"/>
        <charset val="204"/>
      </rPr>
      <t xml:space="preserve">
(при заказе автоматики не из списка ГК "Алютех")</t>
    </r>
  </si>
  <si>
    <r>
      <rPr>
        <b/>
        <sz val="8"/>
        <color theme="4" tint="-0.499984740745262"/>
        <rFont val="Calibri"/>
        <family val="2"/>
        <charset val="204"/>
      </rPr>
      <t>Усиленная упаковка</t>
    </r>
    <r>
      <rPr>
        <sz val="8"/>
        <color theme="4" tint="-0.499984740745262"/>
        <rFont val="Calibri"/>
        <family val="2"/>
        <charset val="204"/>
      </rPr>
      <t xml:space="preserve">
(сэндвич-панели с наружной стороны дополительно защищены листами ДВП. Дополнительная защита ворот при транспортировке, погрузке-разгрузке )</t>
    </r>
  </si>
  <si>
    <r>
      <rPr>
        <b/>
        <sz val="8"/>
        <color theme="4" tint="-0.499984740745262"/>
        <rFont val="Calibri"/>
        <family val="2"/>
        <charset val="204"/>
        <scheme val="minor"/>
      </rPr>
      <t>Наценка за установку торсионных пружин*</t>
    </r>
    <r>
      <rPr>
        <sz val="8"/>
        <color theme="4" tint="-0.499984740745262"/>
        <rFont val="Calibri"/>
        <family val="2"/>
        <charset val="204"/>
        <scheme val="minor"/>
      </rPr>
      <t xml:space="preserve">
(в воротах Trend, Prestige площадью менее 8 м.кв. пружины растяжения заменяются торсионными пружинами для стандартного типа монтажа. При заказе низкого типа монтажа взимается дополнительная наценка (см. ниже). Точный перечень размеров ворот Trend, Prestige поставляемых по умолчанию с пружинами растяжения, приведен во вкладках 1.5-1.7)</t>
    </r>
  </si>
  <si>
    <r>
      <rPr>
        <b/>
        <sz val="8"/>
        <color theme="4" tint="-0.499984740745262"/>
        <rFont val="Calibri"/>
        <family val="2"/>
        <charset val="204"/>
        <scheme val="minor"/>
      </rPr>
      <t>Низкий монтаж (барабан сзади)</t>
    </r>
    <r>
      <rPr>
        <sz val="8"/>
        <color theme="4" tint="-0.499984740745262"/>
        <rFont val="Calibri"/>
        <family val="2"/>
        <charset val="204"/>
        <scheme val="minor"/>
      </rPr>
      <t xml:space="preserve"> 
(наценка к стоимости базового комплекта ворот с торсионными пружинами стандартного типа монтажа)</t>
    </r>
  </si>
  <si>
    <r>
      <rPr>
        <b/>
        <sz val="8"/>
        <color theme="4" tint="-0.499984740745262"/>
        <rFont val="Calibri"/>
        <family val="2"/>
        <charset val="204"/>
        <scheme val="minor"/>
      </rPr>
      <t xml:space="preserve">Высокий монтаж с верхним расположением вала </t>
    </r>
    <r>
      <rPr>
        <sz val="8"/>
        <color theme="4" tint="-0.499984740745262"/>
        <rFont val="Calibri"/>
        <family val="2"/>
        <charset val="204"/>
        <scheme val="minor"/>
      </rPr>
      <t xml:space="preserve">
(наценка к стоимости базового комплекта ворот с торсионными пружинами стандартного типа монтажа)</t>
    </r>
  </si>
  <si>
    <r>
      <rPr>
        <b/>
        <sz val="8"/>
        <color theme="4" tint="-0.499984740745262"/>
        <rFont val="Calibri"/>
        <family val="2"/>
        <charset val="204"/>
      </rPr>
      <t>Комплект для встроенного монтажа 100/145 мм</t>
    </r>
    <r>
      <rPr>
        <sz val="8"/>
        <color theme="4" tint="-0.499984740745262"/>
        <rFont val="Calibri"/>
        <family val="2"/>
        <charset val="204"/>
      </rPr>
      <t xml:space="preserve">
(состав: 2 декоративных наличника шириной 107 мм, 1 декоративный наличник шириной 145 мм, комплект кронштейнов и крепежа для монтажа рамы ворот и декоративных наличников)</t>
    </r>
  </si>
  <si>
    <r>
      <rPr>
        <b/>
        <sz val="8"/>
        <color theme="4" tint="-0.499984740745262"/>
        <rFont val="Calibri"/>
        <family val="2"/>
        <charset val="204"/>
      </rPr>
      <t>Комплект для встроенного монтажа 145/145 мм</t>
    </r>
    <r>
      <rPr>
        <sz val="8"/>
        <color theme="4" tint="-0.499984740745262"/>
        <rFont val="Calibri"/>
        <family val="2"/>
        <charset val="204"/>
      </rPr>
      <t xml:space="preserve">
(состав: 3 декоративных наличника шириной 145 мм, комплект кронштейнов и крепежа для монтажа рамы ворот и декоративных наличников)</t>
    </r>
  </si>
  <si>
    <r>
      <rPr>
        <b/>
        <sz val="8"/>
        <color theme="4" tint="-0.499984740745262"/>
        <rFont val="Calibri"/>
        <family val="2"/>
        <charset val="204"/>
      </rPr>
      <t>Комплект утеплителей для встроенного монтажа</t>
    </r>
    <r>
      <rPr>
        <sz val="8"/>
        <color theme="4" tint="-0.499984740745262"/>
        <rFont val="Calibri"/>
        <family val="2"/>
        <charset val="204"/>
      </rPr>
      <t xml:space="preserve">
(для улучшения теплоизоляционных свойств декоративных наличников) </t>
    </r>
  </si>
  <si>
    <r>
      <t xml:space="preserve">Наклонный монтаж </t>
    </r>
    <r>
      <rPr>
        <sz val="8"/>
        <color theme="4" tint="-0.499984740745262"/>
        <rFont val="Calibri"/>
        <family val="2"/>
        <charset val="204"/>
      </rPr>
      <t>(до 45°)*</t>
    </r>
  </si>
  <si>
    <r>
      <t xml:space="preserve">Наклонный низкий монтаж </t>
    </r>
    <r>
      <rPr>
        <sz val="8"/>
        <color theme="4" tint="-0.499984740745262"/>
        <rFont val="Calibri"/>
        <family val="2"/>
        <charset val="204"/>
      </rPr>
      <t>(до 45°)*</t>
    </r>
  </si>
  <si>
    <r>
      <rPr>
        <b/>
        <sz val="8"/>
        <color theme="4" tint="-0.499984740745262"/>
        <rFont val="Calibri"/>
        <family val="2"/>
        <charset val="204"/>
      </rPr>
      <t>Двухвальная система балансировки</t>
    </r>
    <r>
      <rPr>
        <sz val="8"/>
        <color theme="4" tint="-0.499984740745262"/>
        <rFont val="Calibri"/>
        <family val="2"/>
        <charset val="204"/>
      </rPr>
      <t xml:space="preserve">
(2 торсионных вала, для передачи крутящего момента между которыми используется цепь, оснащенная натяжителем. Передаточное отношение цепной системы: 1:1. Применяется усиленная комплектация) </t>
    </r>
  </si>
  <si>
    <r>
      <rPr>
        <b/>
        <sz val="8"/>
        <color theme="4" tint="-0.499984740745262"/>
        <rFont val="Calibri"/>
        <family val="2"/>
        <charset val="204"/>
      </rPr>
      <t xml:space="preserve">Панорамное остекление AluTherm для промышленных ворот
</t>
    </r>
    <r>
      <rPr>
        <sz val="8"/>
        <color theme="4" tint="-0.499984740745262"/>
        <rFont val="Calibri"/>
        <family val="2"/>
        <charset val="204"/>
      </rPr>
      <t>(панорамные секции из профилей с терморазрывом, двойное SAN-остекление. Толщина секции: 45 мм, толщина стеклопакета: 26 мм. Применяется для замены сэндвич-панели (-ей) на панорамную (-ые) за исключением верхней и нижней)</t>
    </r>
  </si>
  <si>
    <r>
      <rPr>
        <b/>
        <sz val="8"/>
        <color theme="4" tint="-0.499984740745262"/>
        <rFont val="Calibri"/>
        <family val="2"/>
        <charset val="204"/>
      </rPr>
      <t xml:space="preserve">Панорамное остекление AluTherm для гаражных ворот
</t>
    </r>
    <r>
      <rPr>
        <sz val="8"/>
        <color theme="4" tint="-0.499984740745262"/>
        <rFont val="Calibri"/>
        <family val="2"/>
        <charset val="204"/>
      </rPr>
      <t>(описание - см. арт. PG-Thermo)</t>
    </r>
  </si>
  <si>
    <r>
      <rPr>
        <b/>
        <sz val="8"/>
        <color theme="4" tint="-0.499984740745262"/>
        <rFont val="Calibri"/>
        <family val="2"/>
        <charset val="204"/>
      </rPr>
      <t xml:space="preserve">Панорамное остекление AluTherm для двери боковой (SD-Thermo)
</t>
    </r>
    <r>
      <rPr>
        <sz val="8"/>
        <color theme="4" tint="-0.499984740745262"/>
        <rFont val="Calibri"/>
        <family val="2"/>
        <charset val="204"/>
      </rPr>
      <t>(описание - см. арт. PG-Thermo)</t>
    </r>
  </si>
  <si>
    <r>
      <rPr>
        <b/>
        <sz val="8"/>
        <color theme="4" tint="-0.499984740745262"/>
        <rFont val="Calibri"/>
        <family val="2"/>
        <charset val="204"/>
      </rPr>
      <t xml:space="preserve">Панорамное остекление AluPro для промышленных ворот
</t>
    </r>
    <r>
      <rPr>
        <sz val="8"/>
        <color theme="4" tint="-0.499984740745262"/>
        <rFont val="Calibri"/>
        <family val="2"/>
        <charset val="204"/>
      </rPr>
      <t>(панорамные секции из профилей без терморазрыва, двойное SAN-остекление. Толщина секции: 45 мм, толщина стеклопакета: 26 мм. Применяется для замены сэндвич-панели (-ей) на панорамную (-ые) за исключением верхней и нижней)</t>
    </r>
  </si>
  <si>
    <r>
      <rPr>
        <b/>
        <sz val="8"/>
        <color theme="4" tint="-0.499984740745262"/>
        <rFont val="Calibri"/>
        <family val="2"/>
        <charset val="204"/>
      </rPr>
      <t xml:space="preserve">Панорамное остекление AluPro для гаражных ворот
</t>
    </r>
    <r>
      <rPr>
        <sz val="8"/>
        <color theme="4" tint="-0.499984740745262"/>
        <rFont val="Calibri"/>
        <family val="2"/>
        <charset val="204"/>
      </rPr>
      <t>(описание - см. арт. PG)</t>
    </r>
  </si>
  <si>
    <r>
      <rPr>
        <b/>
        <sz val="8"/>
        <color theme="4" tint="-0.499984740745262"/>
        <rFont val="Calibri"/>
        <family val="2"/>
        <charset val="204"/>
      </rPr>
      <t xml:space="preserve">Панорамное остекление AluPro для двери боковой (SDN-1 и SDN-2)
</t>
    </r>
    <r>
      <rPr>
        <sz val="8"/>
        <color theme="4" tint="-0.499984740745262"/>
        <rFont val="Calibri"/>
        <family val="2"/>
        <charset val="204"/>
      </rPr>
      <t>(описание - см. арт. PG)</t>
    </r>
  </si>
  <si>
    <r>
      <rPr>
        <b/>
        <sz val="8"/>
        <color theme="4" tint="-0.499984740745262"/>
        <rFont val="Calibri"/>
        <family val="2"/>
        <charset val="204"/>
      </rPr>
      <t xml:space="preserve">Панорамное остекление AluTrend для промышленных ворот
</t>
    </r>
    <r>
      <rPr>
        <sz val="8"/>
        <color theme="4" tint="-0.499984740745262"/>
        <rFont val="Calibri"/>
        <family val="2"/>
        <charset val="204"/>
      </rPr>
      <t xml:space="preserve"> (панорамные секции из профилей без терморазрыва, двойное SAN-остекление. Толщина секции: 40 мм, толщина стеклопакета: 26 мм. Применяется для замены сэндвич-панели (-ей) на панорамную (-ые) за исключением верхней и нижней)</t>
    </r>
  </si>
  <si>
    <r>
      <rPr>
        <b/>
        <sz val="8"/>
        <color theme="4" tint="-0.499984740745262"/>
        <rFont val="Calibri"/>
        <family val="2"/>
        <charset val="204"/>
      </rPr>
      <t xml:space="preserve">Панорамное остекление AluTrend для гаражных ворот
</t>
    </r>
    <r>
      <rPr>
        <sz val="8"/>
        <color theme="4" tint="-0.499984740745262"/>
        <rFont val="Calibri"/>
        <family val="2"/>
        <charset val="204"/>
      </rPr>
      <t>(описание - см. арт. PG-40)</t>
    </r>
  </si>
  <si>
    <r>
      <rPr>
        <b/>
        <sz val="8"/>
        <color theme="4" tint="-0.499984740745262"/>
        <rFont val="Calibri"/>
        <family val="2"/>
        <charset val="204"/>
      </rPr>
      <t>Тройное остекление**</t>
    </r>
    <r>
      <rPr>
        <sz val="8"/>
        <color theme="4" tint="-0.499984740745262"/>
        <rFont val="Calibri"/>
        <family val="2"/>
        <charset val="204"/>
      </rPr>
      <t xml:space="preserve">
(светопрозрачная вставка из 3 листов SAN-стекла. Толщина стеклопакета: 25 мм. Для улучшения теплоизоляции панорамных секций AluTherm)</t>
    </r>
  </si>
  <si>
    <r>
      <rPr>
        <b/>
        <sz val="8"/>
        <color theme="4" tint="-0.499984740745262"/>
        <rFont val="Calibri"/>
        <family val="2"/>
        <charset val="204"/>
        <scheme val="minor"/>
      </rPr>
      <t>Покрытие стойкое к царапинам</t>
    </r>
    <r>
      <rPr>
        <sz val="8"/>
        <color theme="4" tint="-0.499984740745262"/>
        <rFont val="Calibri"/>
        <family val="2"/>
        <charset val="204"/>
        <scheme val="minor"/>
      </rPr>
      <t xml:space="preserve">
(светопрозрачная вставка с двойным/ тройным остеклением с одним/двумя контурами герметизации, изготовленная из SAN пластика с покрытием, стойким к образованию царапин)</t>
    </r>
  </si>
  <si>
    <r>
      <rPr>
        <b/>
        <sz val="8"/>
        <color theme="4" tint="-0.499984740745262"/>
        <rFont val="Calibri"/>
        <family val="2"/>
        <charset val="204"/>
      </rPr>
      <t>Дополнительный контур герметизации</t>
    </r>
    <r>
      <rPr>
        <sz val="8"/>
        <color theme="4" tint="-0.499984740745262"/>
        <rFont val="Calibri"/>
        <family val="2"/>
        <charset val="204"/>
      </rPr>
      <t xml:space="preserve"> панорамного остекления**
Снижает вероятность запотевания вставок изнутри, повышает теплоизоляционные свойства ворот</t>
    </r>
  </si>
  <si>
    <r>
      <rPr>
        <b/>
        <sz val="8"/>
        <color theme="4" tint="-0.499984740745262"/>
        <rFont val="Calibri"/>
        <family val="2"/>
        <charset val="204"/>
      </rPr>
      <t>Альтернативная сэндвич-панель с текстурой stucco (26 мм)</t>
    </r>
    <r>
      <rPr>
        <sz val="8"/>
        <color theme="4" tint="-0.499984740745262"/>
        <rFont val="Calibri"/>
        <family val="2"/>
        <charset val="204"/>
      </rPr>
      <t xml:space="preserve">
(композитная панель из 2 алюминиевых листов,  наполнитель -  пенополиуретан. Тиснение stucco с наружной и внутренней сторон. Толщина панели: 26 мм)</t>
    </r>
  </si>
  <si>
    <r>
      <rPr>
        <b/>
        <sz val="8"/>
        <color theme="4" tint="-0.499984740745262"/>
        <rFont val="Calibri"/>
        <family val="2"/>
        <charset val="204"/>
      </rPr>
      <t>Альтернативная композитная панель (3 мм)</t>
    </r>
    <r>
      <rPr>
        <sz val="8"/>
        <color theme="4" tint="-0.499984740745262"/>
        <rFont val="Calibri"/>
        <family val="2"/>
        <charset val="204"/>
      </rPr>
      <t xml:space="preserve">
(композитная панель из 2 алюминиевых листов, наполнитель - ПВД. Гладкая поверхность с наружной и внутренней сторон. Толщина панели: 3 мм)</t>
    </r>
  </si>
  <si>
    <r>
      <rPr>
        <b/>
        <sz val="8"/>
        <color theme="4" tint="-0.499984740745262"/>
        <rFont val="Calibri"/>
        <family val="2"/>
        <charset val="204"/>
      </rPr>
      <t>Решетка для панорамной панели стальная тянутая</t>
    </r>
    <r>
      <rPr>
        <sz val="8"/>
        <color theme="4" tint="-0.499984740745262"/>
        <rFont val="Calibri"/>
        <family val="2"/>
        <charset val="204"/>
      </rPr>
      <t xml:space="preserve">
(тянутая решетка из оцинкованной стали. Поперечное сечение вентиляционных прорезей – 58%, толщина 4 мм. Цвет: натуральный цвет стали)</t>
    </r>
  </si>
  <si>
    <r>
      <rPr>
        <b/>
        <sz val="8"/>
        <color theme="4" tint="-0.499984740745262"/>
        <rFont val="Calibri"/>
        <family val="2"/>
        <charset val="204"/>
      </rPr>
      <t xml:space="preserve">Окно квадратное из нержавеющей стали </t>
    </r>
    <r>
      <rPr>
        <sz val="8"/>
        <color theme="4" tint="-0.499984740745262"/>
        <rFont val="Calibri"/>
        <family val="2"/>
        <charset val="204"/>
      </rPr>
      <t xml:space="preserve">
(размер: 230х230x40 мм, форма: квадратное, рама из нержавеющей стали, остекление: акриловое, прозрачное) </t>
    </r>
  </si>
  <si>
    <r>
      <rPr>
        <b/>
        <sz val="8"/>
        <color theme="4" tint="-0.499984740745262"/>
        <rFont val="Calibri"/>
        <family val="2"/>
        <charset val="204"/>
      </rPr>
      <t>Окно круглое из нержавеющей стали</t>
    </r>
    <r>
      <rPr>
        <sz val="8"/>
        <color theme="4" tint="-0.499984740745262"/>
        <rFont val="Calibri"/>
        <family val="2"/>
        <charset val="204"/>
      </rPr>
      <t xml:space="preserve"> 
(размер: d=330 мм, толщина 40 мм, форма: круглое, рама из нержавеющей стали, остекление: безопасное стекло, прозрачное) </t>
    </r>
  </si>
  <si>
    <r>
      <rPr>
        <b/>
        <sz val="8"/>
        <color theme="4" tint="-0.499984740745262"/>
        <rFont val="Calibri"/>
        <family val="2"/>
        <charset val="204"/>
      </rPr>
      <t xml:space="preserve">Окно </t>
    </r>
    <r>
      <rPr>
        <sz val="8"/>
        <color theme="4" tint="-0.499984740745262"/>
        <rFont val="Calibri"/>
        <family val="2"/>
        <charset val="204"/>
      </rPr>
      <t xml:space="preserve">
(размер: 322х322x45(40) мм, форма: квадратное, цвет рамы: белый, остекление: прозрачное)
</t>
    </r>
  </si>
  <si>
    <r>
      <rPr>
        <b/>
        <sz val="8"/>
        <color theme="4" tint="-0.499984740745262"/>
        <rFont val="Calibri"/>
        <family val="2"/>
        <charset val="204"/>
      </rPr>
      <t xml:space="preserve">Окно </t>
    </r>
    <r>
      <rPr>
        <sz val="8"/>
        <color theme="4" tint="-0.499984740745262"/>
        <rFont val="Calibri"/>
        <family val="2"/>
        <charset val="204"/>
      </rPr>
      <t xml:space="preserve">
(размер: 322х322x45(40) мм, форма: квадратное, цвет рамы: белый, остекление: кристаллическое)
</t>
    </r>
  </si>
  <si>
    <r>
      <rPr>
        <b/>
        <sz val="8"/>
        <color theme="4" tint="-0.499984740745262"/>
        <rFont val="Calibri"/>
        <family val="2"/>
        <charset val="204"/>
      </rPr>
      <t xml:space="preserve">Окно </t>
    </r>
    <r>
      <rPr>
        <sz val="8"/>
        <color theme="4" tint="-0.499984740745262"/>
        <rFont val="Calibri"/>
        <family val="2"/>
        <charset val="204"/>
      </rPr>
      <t xml:space="preserve">
(размер: 322х322х45(40) мм, форма: квадратное, цвет рамы: коричневый, остекление: кристаллическое)</t>
    </r>
  </si>
  <si>
    <r>
      <rPr>
        <b/>
        <sz val="8"/>
        <color theme="4" tint="-0.499984740745262"/>
        <rFont val="Calibri"/>
        <family val="2"/>
        <charset val="204"/>
      </rPr>
      <t xml:space="preserve">Окно </t>
    </r>
    <r>
      <rPr>
        <sz val="8"/>
        <color theme="4" tint="-0.499984740745262"/>
        <rFont val="Calibri"/>
        <family val="2"/>
        <charset val="204"/>
      </rPr>
      <t xml:space="preserve">
(размер: d=322 мм, толщина 40/45 мм, форма: круглое, цвет рамы: белый, остекление: прозрачное)</t>
    </r>
  </si>
  <si>
    <r>
      <rPr>
        <b/>
        <sz val="8"/>
        <color theme="4" tint="-0.499984740745262"/>
        <rFont val="Calibri"/>
        <family val="2"/>
        <charset val="204"/>
      </rPr>
      <t xml:space="preserve">Окно </t>
    </r>
    <r>
      <rPr>
        <sz val="8"/>
        <color theme="4" tint="-0.499984740745262"/>
        <rFont val="Calibri"/>
        <family val="2"/>
        <charset val="204"/>
      </rPr>
      <t xml:space="preserve">
(размер: d=322 мм, толщина 40/45 мм, форма: круглое, цвет рамы: коричневый, остекление: прозрачное)</t>
    </r>
  </si>
  <si>
    <r>
      <rPr>
        <b/>
        <sz val="8"/>
        <color theme="4" tint="-0.499984740745262"/>
        <rFont val="Calibri"/>
        <family val="2"/>
        <charset val="204"/>
      </rPr>
      <t xml:space="preserve">Окно </t>
    </r>
    <r>
      <rPr>
        <sz val="8"/>
        <color theme="4" tint="-0.499984740745262"/>
        <rFont val="Calibri"/>
        <family val="2"/>
        <charset val="204"/>
      </rPr>
      <t xml:space="preserve">
(размер: d=322 мм, толщина 40/45 мм, форма: круглое, цвет рамы: белый, остекление: кристаллическое)</t>
    </r>
  </si>
  <si>
    <r>
      <rPr>
        <b/>
        <sz val="8"/>
        <color theme="4" tint="-0.499984740745262"/>
        <rFont val="Calibri"/>
        <family val="2"/>
        <charset val="204"/>
      </rPr>
      <t xml:space="preserve">Окно </t>
    </r>
    <r>
      <rPr>
        <sz val="8"/>
        <color theme="4" tint="-0.499984740745262"/>
        <rFont val="Calibri"/>
        <family val="2"/>
        <charset val="204"/>
      </rPr>
      <t xml:space="preserve">
(размер: d=322 мм, толщина 40/45 мм, форма: круглое, цвет рамы: коричневый, остекление: кристаллическое)</t>
    </r>
  </si>
  <si>
    <r>
      <rPr>
        <b/>
        <sz val="8"/>
        <color theme="4" tint="-0.499984740745262"/>
        <rFont val="Calibri"/>
        <family val="2"/>
        <charset val="204"/>
        <scheme val="minor"/>
      </rPr>
      <t>Окно</t>
    </r>
    <r>
      <rPr>
        <sz val="8"/>
        <color theme="4" tint="-0.499984740745262"/>
        <rFont val="Calibri"/>
        <family val="2"/>
        <charset val="204"/>
        <scheme val="minor"/>
      </rPr>
      <t xml:space="preserve">
(размер: 522х322х45 (40) мм, форма: прямоугольное, цвет: белый, остекление: прозрачное)</t>
    </r>
  </si>
  <si>
    <r>
      <rPr>
        <b/>
        <sz val="8"/>
        <color theme="4" tint="-0.499984740745262"/>
        <rFont val="Calibri"/>
        <family val="2"/>
        <charset val="204"/>
        <scheme val="minor"/>
      </rPr>
      <t>Окно</t>
    </r>
    <r>
      <rPr>
        <sz val="8"/>
        <color theme="4" tint="-0.499984740745262"/>
        <rFont val="Calibri"/>
        <family val="2"/>
        <charset val="204"/>
        <scheme val="minor"/>
      </rPr>
      <t xml:space="preserve">
(размер: 522х322х45 (40) мм, форма: прямоугольное, цвет: белый, остекление: кристаллическое)</t>
    </r>
  </si>
  <si>
    <r>
      <rPr>
        <b/>
        <sz val="8"/>
        <color theme="4" tint="-0.499984740745262"/>
        <rFont val="Calibri"/>
        <family val="2"/>
        <charset val="204"/>
        <scheme val="minor"/>
      </rPr>
      <t>Окно</t>
    </r>
    <r>
      <rPr>
        <sz val="8"/>
        <color theme="4" tint="-0.499984740745262"/>
        <rFont val="Calibri"/>
        <family val="2"/>
        <charset val="204"/>
        <scheme val="minor"/>
      </rPr>
      <t xml:space="preserve">
(размер: 522х322х45 (40) мм, форма: прямоугольное, цвет: коричневый, остекление: прозрачное)</t>
    </r>
  </si>
  <si>
    <r>
      <rPr>
        <b/>
        <sz val="8"/>
        <color theme="4" tint="-0.499984740745262"/>
        <rFont val="Calibri"/>
        <family val="2"/>
        <charset val="204"/>
        <scheme val="minor"/>
      </rPr>
      <t>Окно</t>
    </r>
    <r>
      <rPr>
        <sz val="8"/>
        <color theme="4" tint="-0.499984740745262"/>
        <rFont val="Calibri"/>
        <family val="2"/>
        <charset val="204"/>
        <scheme val="minor"/>
      </rPr>
      <t xml:space="preserve">
(размер: 522х322х45 (40) мм, форма: прямоугольное, цвет: коричневый, остекление: кристаллическое)</t>
    </r>
  </si>
  <si>
    <r>
      <rPr>
        <b/>
        <sz val="8"/>
        <color theme="4" tint="-0.499984740745262"/>
        <rFont val="Calibri"/>
        <family val="2"/>
        <charset val="204"/>
        <scheme val="minor"/>
      </rPr>
      <t>Вставка декоративная Cross</t>
    </r>
    <r>
      <rPr>
        <sz val="8"/>
        <color theme="4" tint="-0.499984740745262"/>
        <rFont val="Calibri"/>
        <family val="2"/>
        <charset val="204"/>
        <scheme val="minor"/>
      </rPr>
      <t xml:space="preserve">
(цвет: белый. Применяется совместно с окнами арт. W043WH-TG, W043WH-TG40, W043WH-CG, W043WH-CG40)</t>
    </r>
  </si>
  <si>
    <r>
      <rPr>
        <b/>
        <sz val="8"/>
        <color theme="4" tint="-0.499984740745262"/>
        <rFont val="Calibri"/>
        <family val="2"/>
        <charset val="204"/>
        <scheme val="minor"/>
      </rPr>
      <t>Вставка декоративная Cross</t>
    </r>
    <r>
      <rPr>
        <sz val="8"/>
        <color theme="4" tint="-0.499984740745262"/>
        <rFont val="Calibri"/>
        <family val="2"/>
        <charset val="204"/>
        <scheme val="minor"/>
      </rPr>
      <t xml:space="preserve">
(цвет: коричневый. Применяется совместно с окнами арт. W043BR-TG,  W043BR-TG40, W043BR-CG, W043BR-CG40)</t>
    </r>
  </si>
  <si>
    <r>
      <rPr>
        <b/>
        <sz val="8"/>
        <color theme="4" tint="-0.499984740745262"/>
        <rFont val="Calibri"/>
        <family val="2"/>
        <charset val="204"/>
      </rPr>
      <t>Комплект заглушек оконных</t>
    </r>
    <r>
      <rPr>
        <sz val="8"/>
        <color theme="4" tint="-0.499984740745262"/>
        <rFont val="Calibri"/>
        <family val="2"/>
        <charset val="204"/>
      </rPr>
      <t xml:space="preserve">
(для дополнительной герметизации в зоне оконной рамы ворот с рисунком S-, M-гофр )</t>
    </r>
  </si>
  <si>
    <r>
      <rPr>
        <b/>
        <sz val="8"/>
        <color theme="4" tint="-0.499984740745262"/>
        <rFont val="Calibri"/>
        <family val="2"/>
        <charset val="204"/>
      </rPr>
      <t>Покраска панели по каталогу RAL</t>
    </r>
    <r>
      <rPr>
        <sz val="8"/>
        <color theme="4" tint="-0.499984740745262"/>
        <rFont val="Calibri"/>
        <family val="2"/>
        <charset val="204"/>
      </rPr>
      <t xml:space="preserve">
(покраска сэндвич-панели с наружной стороны)</t>
    </r>
  </si>
  <si>
    <r>
      <rPr>
        <b/>
        <sz val="8"/>
        <color theme="4" tint="-0.499984740745262"/>
        <rFont val="Calibri"/>
        <family val="2"/>
        <charset val="204"/>
      </rPr>
      <t>Покраска панели по каталогу DB</t>
    </r>
    <r>
      <rPr>
        <sz val="8"/>
        <color theme="4" tint="-0.499984740745262"/>
        <rFont val="Calibri"/>
        <family val="2"/>
        <charset val="204"/>
      </rPr>
      <t xml:space="preserve">
(покраска сэндвич-панели с наружной стороны)</t>
    </r>
  </si>
  <si>
    <r>
      <rPr>
        <b/>
        <sz val="8"/>
        <color theme="4" tint="-0.499984740745262"/>
        <rFont val="Calibri"/>
        <family val="2"/>
        <charset val="204"/>
      </rPr>
      <t>Покраска сэндвич-панели по каталогу RAL</t>
    </r>
    <r>
      <rPr>
        <sz val="8"/>
        <color theme="4" tint="-0.499984740745262"/>
        <rFont val="Calibri"/>
        <family val="2"/>
        <charset val="204"/>
      </rPr>
      <t xml:space="preserve">
(покраска сэндвич-панели с внутренней стороны)</t>
    </r>
  </si>
  <si>
    <r>
      <rPr>
        <b/>
        <sz val="8"/>
        <color theme="4" tint="-0.499984740745262"/>
        <rFont val="Calibri"/>
        <family val="2"/>
        <charset val="204"/>
      </rPr>
      <t>Покраска сэндвич-панели по каталогу DB</t>
    </r>
    <r>
      <rPr>
        <sz val="8"/>
        <color theme="4" tint="-0.499984740745262"/>
        <rFont val="Calibri"/>
        <family val="2"/>
        <charset val="204"/>
      </rPr>
      <t xml:space="preserve">
(покраска сэндвич-панели с внутренней стороны)</t>
    </r>
  </si>
  <si>
    <r>
      <rPr>
        <b/>
        <sz val="8"/>
        <color theme="4" tint="-0.499984740745262"/>
        <rFont val="Calibri"/>
        <family val="2"/>
        <charset val="204"/>
      </rPr>
      <t xml:space="preserve">Покраска панорамной панели по каталогу RAL </t>
    </r>
    <r>
      <rPr>
        <sz val="8"/>
        <color theme="4" tint="-0.499984740745262"/>
        <rFont val="Calibri"/>
        <family val="2"/>
        <charset val="204"/>
      </rPr>
      <t xml:space="preserve">
(покраска панорамной панели с двух сторон)</t>
    </r>
  </si>
  <si>
    <r>
      <rPr>
        <b/>
        <sz val="8"/>
        <color theme="4" tint="-0.499984740745262"/>
        <rFont val="Calibri"/>
        <family val="2"/>
        <charset val="204"/>
      </rPr>
      <t>Покраска альтернативной панели по каталогу RAL</t>
    </r>
    <r>
      <rPr>
        <sz val="8"/>
        <color theme="4" tint="-0.499984740745262"/>
        <rFont val="Calibri"/>
        <family val="2"/>
        <charset val="204"/>
      </rPr>
      <t xml:space="preserve">
(покраска композитной панели или решетчатого заполнения с двух сторон)</t>
    </r>
  </si>
  <si>
    <r>
      <rPr>
        <b/>
        <sz val="8"/>
        <color theme="4" tint="-0.499984740745262"/>
        <rFont val="Calibri"/>
        <family val="2"/>
        <charset val="204"/>
      </rPr>
      <t>Покраска альтернативной панели по каталогу DB</t>
    </r>
    <r>
      <rPr>
        <sz val="8"/>
        <color theme="4" tint="-0.499984740745262"/>
        <rFont val="Calibri"/>
        <family val="2"/>
        <charset val="204"/>
      </rPr>
      <t xml:space="preserve">
(покраска альтернативного заполнения с двух сторон (для позиций арт. ASP-P26, ACP-P)</t>
    </r>
  </si>
  <si>
    <r>
      <rPr>
        <b/>
        <sz val="8"/>
        <color theme="4" tint="-0.499984740745262"/>
        <rFont val="Calibri"/>
        <family val="2"/>
        <charset val="204"/>
      </rPr>
      <t xml:space="preserve">Покраска окна по каталогу RAL
</t>
    </r>
    <r>
      <rPr>
        <sz val="8"/>
        <color theme="4" tint="-0.499984740745262"/>
        <rFont val="Calibri"/>
        <family val="2"/>
        <charset val="204"/>
      </rPr>
      <t>(покраска рамы окна и декоративной вставки (при наличии) с наружной стороны для окон арт. W043..., W050..., W060...)</t>
    </r>
  </si>
  <si>
    <r>
      <rPr>
        <b/>
        <sz val="8"/>
        <color theme="4" tint="-0.499984740745262"/>
        <rFont val="Calibri"/>
        <family val="2"/>
        <charset val="204"/>
      </rPr>
      <t xml:space="preserve">Покраска окна по каталогу DB
</t>
    </r>
    <r>
      <rPr>
        <sz val="8"/>
        <color theme="4" tint="-0.499984740745262"/>
        <rFont val="Calibri"/>
        <family val="2"/>
        <charset val="204"/>
      </rPr>
      <t>(покраска рамы окна и декоративной вставки (при наличии) с наружной стороны для окон арт. W043..., W050..., W060...)</t>
    </r>
  </si>
  <si>
    <r>
      <rPr>
        <b/>
        <sz val="8"/>
        <color theme="4" tint="-0.499984740745262"/>
        <rFont val="Calibri"/>
        <family val="2"/>
        <charset val="204"/>
      </rPr>
      <t>Покраска профилей обрамления калитки по каталогу RAL</t>
    </r>
    <r>
      <rPr>
        <sz val="8"/>
        <color theme="4" tint="-0.499984740745262"/>
        <rFont val="Calibri"/>
        <family val="2"/>
        <charset val="204"/>
      </rPr>
      <t xml:space="preserve">
(покраска профилей обрамления встроенной калитки и профилей обрамления проема калитки с внешней и внутренней стороны в цвет по каталогу RAL)</t>
    </r>
  </si>
  <si>
    <r>
      <rPr>
        <b/>
        <sz val="8"/>
        <color theme="4" tint="-0.499984740745262"/>
        <rFont val="Calibri"/>
        <family val="2"/>
        <charset val="204"/>
      </rPr>
      <t>Покраска профилей обрамления калитки по каталогу DB</t>
    </r>
    <r>
      <rPr>
        <sz val="8"/>
        <color theme="4" tint="-0.499984740745262"/>
        <rFont val="Calibri"/>
        <family val="2"/>
        <charset val="204"/>
      </rPr>
      <t xml:space="preserve">
(покраска профилей обрамления встроенной калитки и профилей обрамления проема калитки с внешней и внутренней стороны в цвет по каталогу DB)</t>
    </r>
  </si>
  <si>
    <r>
      <rPr>
        <b/>
        <sz val="8"/>
        <color theme="4" tint="-0.499984740745262"/>
        <rFont val="Calibri"/>
        <family val="2"/>
        <charset val="204"/>
      </rPr>
      <t>Покраска рамы ворот по каталогу RAL</t>
    </r>
    <r>
      <rPr>
        <sz val="8"/>
        <color theme="4" tint="-0.499984740745262"/>
        <rFont val="Calibri"/>
        <family val="2"/>
        <charset val="204"/>
      </rPr>
      <t xml:space="preserve">
(выполняется покраска видимой части угловых стоек и нащельника (при взгляде с наружной стороны)</t>
    </r>
  </si>
  <si>
    <r>
      <rPr>
        <b/>
        <sz val="8"/>
        <color theme="4" tint="-0.499984740745262"/>
        <rFont val="Calibri"/>
        <family val="2"/>
        <charset val="204"/>
      </rPr>
      <t>Покраска рамы ворот по каталогу DB</t>
    </r>
    <r>
      <rPr>
        <sz val="8"/>
        <color theme="4" tint="-0.499984740745262"/>
        <rFont val="Calibri"/>
        <family val="2"/>
        <charset val="204"/>
      </rPr>
      <t xml:space="preserve">
(описание - см. арт. RAL-DF)</t>
    </r>
  </si>
  <si>
    <r>
      <rPr>
        <b/>
        <sz val="8"/>
        <color theme="4" tint="-0.499984740745262"/>
        <rFont val="Calibri"/>
        <family val="2"/>
        <charset val="204"/>
      </rPr>
      <t>Покраска рамы ворот в популярные цвета (RAL 8017)</t>
    </r>
    <r>
      <rPr>
        <sz val="8"/>
        <color theme="4" tint="-0.499984740745262"/>
        <rFont val="Calibri"/>
        <family val="2"/>
        <charset val="204"/>
      </rPr>
      <t xml:space="preserve">
(выполняется покраска угловых стоек и нащельника (окрашивается внешняя сторона стальной ленты  целиком)</t>
    </r>
  </si>
  <si>
    <r>
      <rPr>
        <b/>
        <sz val="8"/>
        <color theme="4" tint="-0.499984740745262"/>
        <rFont val="Calibri"/>
        <family val="2"/>
        <charset val="204"/>
      </rPr>
      <t>Покраска обрамлений двери боковой по каталогу RAL</t>
    </r>
    <r>
      <rPr>
        <sz val="8"/>
        <color theme="4" tint="-0.499984740745262"/>
        <rFont val="Calibri"/>
        <family val="2"/>
        <charset val="204"/>
      </rPr>
      <t xml:space="preserve">
(выполняется покраска петель, верхнего и боковых профилей обрамления полотна и коробки дверей боковых SDN-1, SDN-2, SD-Thermo в цвет по каталогу RAL)</t>
    </r>
  </si>
  <si>
    <r>
      <t xml:space="preserve">Покраска профиля фальшпанели по каталогу RAL
</t>
    </r>
    <r>
      <rPr>
        <sz val="8"/>
        <color theme="4" tint="-0.499984740745262"/>
        <rFont val="Calibri"/>
        <family val="2"/>
        <charset val="204"/>
      </rPr>
      <t>(окрашивается профиль обрамления фальшпанели, изготовленной из сэндвич-панелей. Наценка применяется к стоимости фальшпанели )</t>
    </r>
  </si>
  <si>
    <r>
      <t xml:space="preserve">Покраска профиля фальшпанели по каталогу DB
</t>
    </r>
    <r>
      <rPr>
        <sz val="8"/>
        <color theme="4" tint="-0.499984740745262"/>
        <rFont val="Calibri"/>
        <family val="2"/>
        <charset val="204"/>
      </rPr>
      <t>(описание - см. арт. RAL-PFP)</t>
    </r>
  </si>
  <si>
    <r>
      <rPr>
        <b/>
        <sz val="8"/>
        <color theme="4" tint="-0.499984740745262"/>
        <rFont val="Calibri"/>
        <family val="2"/>
        <charset val="204"/>
      </rPr>
      <t>Покраска калитки в фасаде по каталогу RAL</t>
    </r>
    <r>
      <rPr>
        <sz val="8"/>
        <color theme="4" tint="-0.499984740745262"/>
        <rFont val="Calibri"/>
        <family val="2"/>
        <charset val="204"/>
      </rPr>
      <t xml:space="preserve">
(покраска заполнения дверей боковых SDN-1, SDN-2, SD-Thermo с наружной стороны)</t>
    </r>
  </si>
  <si>
    <r>
      <rPr>
        <b/>
        <sz val="8"/>
        <color theme="4" tint="-0.499984740745262"/>
        <rFont val="Calibri"/>
        <family val="2"/>
        <charset val="204"/>
      </rPr>
      <t>Покраска двери боковой по каталогу DB</t>
    </r>
    <r>
      <rPr>
        <sz val="8"/>
        <color theme="4" tint="-0.499984740745262"/>
        <rFont val="Calibri"/>
        <family val="2"/>
        <charset val="204"/>
      </rPr>
      <t xml:space="preserve">
(описание - см. арт. RAL-WF)</t>
    </r>
  </si>
  <si>
    <r>
      <rPr>
        <b/>
        <sz val="8"/>
        <color theme="4" tint="-0.499984740745262"/>
        <rFont val="Calibri"/>
        <family val="2"/>
        <charset val="204"/>
      </rPr>
      <t>Комплект для особо влажных помещений "Стандарт"</t>
    </r>
    <r>
      <rPr>
        <sz val="8"/>
        <color theme="4" tint="-0.499984740745262"/>
        <rFont val="Calibri"/>
        <family val="2"/>
        <charset val="204"/>
      </rPr>
      <t xml:space="preserve">
(cостав: комплект нержавеющего крепежа; нержавеющий трос; комплект направляющих с защитным покрытием; ролики с нержавеющими осями; светопрозрачные вставки с двумя контурами герметизации (при наличии панорамных секций)
</t>
    </r>
    <r>
      <rPr>
        <b/>
        <sz val="8"/>
        <color theme="4" tint="-0.499984740745262"/>
        <rFont val="Calibri"/>
        <family val="2"/>
        <charset val="204"/>
      </rPr>
      <t>Применяемость:</t>
    </r>
    <r>
      <rPr>
        <sz val="8"/>
        <color theme="4" tint="-0.499984740745262"/>
        <rFont val="Calibri"/>
        <family val="2"/>
        <charset val="204"/>
      </rPr>
      <t xml:space="preserve">
- арт.</t>
    </r>
    <r>
      <rPr>
        <b/>
        <sz val="8"/>
        <color theme="4" tint="-0.499984740745262"/>
        <rFont val="Calibri"/>
        <family val="2"/>
        <charset val="204"/>
      </rPr>
      <t xml:space="preserve"> ANC-1</t>
    </r>
    <r>
      <rPr>
        <sz val="8"/>
        <color theme="4" tint="-0.499984740745262"/>
        <rFont val="Calibri"/>
        <family val="2"/>
        <charset val="204"/>
      </rPr>
      <t xml:space="preserve"> для ворот</t>
    </r>
    <r>
      <rPr>
        <b/>
        <sz val="8"/>
        <color theme="4" tint="-0.499984740745262"/>
        <rFont val="Calibri"/>
        <family val="2"/>
        <charset val="204"/>
      </rPr>
      <t xml:space="preserve"> высотой &lt;= 3 м 
</t>
    </r>
    <r>
      <rPr>
        <sz val="8"/>
        <color theme="4" tint="-0.499984740745262"/>
        <rFont val="Calibri"/>
        <family val="2"/>
        <charset val="204"/>
      </rPr>
      <t>- арт.</t>
    </r>
    <r>
      <rPr>
        <b/>
        <sz val="8"/>
        <color theme="4" tint="-0.499984740745262"/>
        <rFont val="Calibri"/>
        <family val="2"/>
        <charset val="204"/>
      </rPr>
      <t xml:space="preserve"> ANC-2 </t>
    </r>
    <r>
      <rPr>
        <sz val="8"/>
        <color theme="4" tint="-0.499984740745262"/>
        <rFont val="Calibri"/>
        <family val="2"/>
        <charset val="204"/>
      </rPr>
      <t>для ворот</t>
    </r>
    <r>
      <rPr>
        <b/>
        <sz val="8"/>
        <color theme="4" tint="-0.499984740745262"/>
        <rFont val="Calibri"/>
        <family val="2"/>
        <charset val="204"/>
      </rPr>
      <t xml:space="preserve"> высотой &gt; 3 м </t>
    </r>
  </si>
  <si>
    <r>
      <rPr>
        <b/>
        <sz val="8"/>
        <color theme="4" tint="-0.499984740745262"/>
        <rFont val="Calibri"/>
        <family val="2"/>
        <charset val="204"/>
      </rPr>
      <t>Комплект для особо влажных помещений «Экстра»</t>
    </r>
    <r>
      <rPr>
        <sz val="8"/>
        <color theme="4" tint="-0.499984740745262"/>
        <rFont val="Calibri"/>
        <family val="2"/>
        <charset val="204"/>
      </rPr>
      <t xml:space="preserve">
(Состав:
1. система направляющих и подвеса с улучшенным полимерным покрытием Interpon. Цвет: антрацит; 
2. торсионные оцинкованные пружины и элементы вала с улучшенным полимерным покрытием Interpon. Цвет: антрацит;
3. фурнитура для сборки полотна из нержавеющей стали с улучшенным полимерным покрытием Interpon. Цвет: антрацит;
4. элементы безопасности с 3-слойным покрытием (цинковый слой; химическая конверсионная пленка;  термообработанный керамический слой);
5. оси роликов, тросы,  метизы для сборки полотна ворот из нержавеющей стали;
6. светопрозрачные вставки с двумя контурами герметизации (при наличии панорамных секций)
</t>
    </r>
    <r>
      <rPr>
        <b/>
        <sz val="8"/>
        <color theme="4" tint="-0.499984740745262"/>
        <rFont val="Calibri"/>
        <family val="2"/>
        <charset val="204"/>
      </rPr>
      <t>Применяемость:</t>
    </r>
    <r>
      <rPr>
        <sz val="8"/>
        <color theme="4" tint="-0.499984740745262"/>
        <rFont val="Calibri"/>
        <family val="2"/>
        <charset val="204"/>
      </rPr>
      <t xml:space="preserve">
- арт. </t>
    </r>
    <r>
      <rPr>
        <b/>
        <sz val="8"/>
        <color theme="4" tint="-0.499984740745262"/>
        <rFont val="Calibri"/>
        <family val="2"/>
        <charset val="204"/>
      </rPr>
      <t>ANCE-1</t>
    </r>
    <r>
      <rPr>
        <sz val="8"/>
        <color theme="4" tint="-0.499984740745262"/>
        <rFont val="Calibri"/>
        <family val="2"/>
        <charset val="204"/>
      </rPr>
      <t xml:space="preserve"> для ворот высотой </t>
    </r>
    <r>
      <rPr>
        <b/>
        <sz val="8"/>
        <color theme="4" tint="-0.499984740745262"/>
        <rFont val="Calibri"/>
        <family val="2"/>
        <charset val="204"/>
      </rPr>
      <t>&lt;= 3 м</t>
    </r>
    <r>
      <rPr>
        <sz val="8"/>
        <color theme="4" tint="-0.499984740745262"/>
        <rFont val="Calibri"/>
        <family val="2"/>
        <charset val="204"/>
      </rPr>
      <t xml:space="preserve"> 
- арт. </t>
    </r>
    <r>
      <rPr>
        <b/>
        <sz val="8"/>
        <color theme="4" tint="-0.499984740745262"/>
        <rFont val="Calibri"/>
        <family val="2"/>
        <charset val="204"/>
      </rPr>
      <t>ANCE-2</t>
    </r>
    <r>
      <rPr>
        <sz val="8"/>
        <color theme="4" tint="-0.499984740745262"/>
        <rFont val="Calibri"/>
        <family val="2"/>
        <charset val="204"/>
      </rPr>
      <t xml:space="preserve"> для ворот высотой </t>
    </r>
    <r>
      <rPr>
        <b/>
        <sz val="8"/>
        <color theme="4" tint="-0.499984740745262"/>
        <rFont val="Calibri"/>
        <family val="2"/>
        <charset val="204"/>
      </rPr>
      <t xml:space="preserve">&gt; 3 м </t>
    </r>
  </si>
  <si>
    <r>
      <rPr>
        <b/>
        <sz val="8"/>
        <color theme="4" tint="-0.499984740745262"/>
        <rFont val="Calibri"/>
        <family val="2"/>
        <charset val="204"/>
        <scheme val="minor"/>
      </rPr>
      <t>Комплект кожухов защитных</t>
    </r>
    <r>
      <rPr>
        <sz val="8"/>
        <color theme="4" tint="-0.499984740745262"/>
        <rFont val="Calibri"/>
        <family val="2"/>
        <charset val="204"/>
        <scheme val="minor"/>
      </rPr>
      <t xml:space="preserve">
(применяется для дополнительной защиты от защемления, снижения уровня шума работы ворот)</t>
    </r>
  </si>
  <si>
    <r>
      <rPr>
        <b/>
        <sz val="8"/>
        <color theme="4" tint="-0.499984740745262"/>
        <rFont val="Calibri"/>
        <family val="2"/>
        <charset val="204"/>
      </rPr>
      <t xml:space="preserve">Система защиты от поддомкрачивания </t>
    </r>
    <r>
      <rPr>
        <sz val="8"/>
        <color theme="4" tint="-0.499984740745262"/>
        <rFont val="Calibri"/>
        <family val="2"/>
        <charset val="204"/>
      </rPr>
      <t xml:space="preserve">
(для промышленных секционных ворот с навальным электроприводом. При ширине до 5 м и площади до 25 м² в состав входят кронштейны с регулировкой натяжения тросов)</t>
    </r>
  </si>
  <si>
    <r>
      <t>Замок ригельный для гаражных ворот                                                                                                                                                          (</t>
    </r>
    <r>
      <rPr>
        <sz val="8"/>
        <color theme="4" tint="-0.499984740745262"/>
        <rFont val="Calibri"/>
        <family val="2"/>
        <charset val="204"/>
        <scheme val="minor"/>
      </rPr>
      <t>RLG004 для серии Prestige,  RLT-40 для серии Trend)</t>
    </r>
  </si>
  <si>
    <r>
      <t xml:space="preserve">Система защиты от взлома (класс RC 2)
</t>
    </r>
    <r>
      <rPr>
        <sz val="8"/>
        <color theme="4" tint="-0.499984740745262"/>
        <rFont val="Calibri"/>
        <family val="2"/>
        <charset val="204"/>
        <scheme val="minor"/>
      </rPr>
      <t>(увеличивает взломостойкость ворот и защищает от несанкционированного проникновения в помещение. Применяется для ворот из сэндвич-панелей без вставок в полотне и фальшпанели, класс взломостойкости - RC2)</t>
    </r>
  </si>
  <si>
    <r>
      <rPr>
        <b/>
        <sz val="8"/>
        <color theme="4" tint="-0.499984740745262"/>
        <rFont val="Calibri"/>
        <family val="2"/>
        <charset val="204"/>
      </rPr>
      <t>Блок ручного подъема ворот</t>
    </r>
    <r>
      <rPr>
        <sz val="8"/>
        <color theme="4" tint="-0.499984740745262"/>
        <rFont val="Calibri"/>
        <family val="2"/>
        <charset val="204"/>
      </rPr>
      <t xml:space="preserve">
(для ручного подъема ворот высотой более 2 м и площадью до 15 м²)</t>
    </r>
  </si>
  <si>
    <r>
      <rPr>
        <b/>
        <sz val="8"/>
        <color theme="4" tint="-0.499984740745262"/>
        <rFont val="Calibri"/>
        <family val="2"/>
        <charset val="204"/>
      </rPr>
      <t>Редуктор цепной</t>
    </r>
    <r>
      <rPr>
        <sz val="8"/>
        <color theme="4" tint="-0.499984740745262"/>
        <rFont val="Calibri"/>
        <family val="2"/>
        <charset val="204"/>
      </rPr>
      <t xml:space="preserve">
(стандартная длина цепи редуктора - 8 м, что позволяет управлять промышленными воротами с высотой расположения вала до 4,5 м)</t>
    </r>
  </si>
  <si>
    <r>
      <rPr>
        <b/>
        <sz val="8"/>
        <color theme="4" tint="-0.499984740745262"/>
        <rFont val="Calibri"/>
        <family val="2"/>
        <charset val="204"/>
      </rPr>
      <t>Редуктор цепной для гаражных ворот</t>
    </r>
    <r>
      <rPr>
        <sz val="8"/>
        <color theme="4" tint="-0.499984740745262"/>
        <rFont val="Calibri"/>
        <family val="2"/>
        <charset val="204"/>
      </rPr>
      <t xml:space="preserve">
(стандартная длина цепи редуктора - 4 м,  что позволяет управлять гаражными воротами с высотой расположения вала до 2,75 м)</t>
    </r>
  </si>
  <si>
    <r>
      <rPr>
        <b/>
        <sz val="8"/>
        <color theme="4" tint="-0.499984740745262"/>
        <rFont val="Calibri"/>
        <family val="2"/>
        <charset val="204"/>
      </rPr>
      <t>Телескопическое подвешение типа CS-1</t>
    </r>
    <r>
      <rPr>
        <sz val="8"/>
        <color theme="4" tint="-0.499984740745262"/>
        <rFont val="Calibri"/>
        <family val="2"/>
        <charset val="204"/>
      </rPr>
      <t xml:space="preserve">
(высота подвеса: 300 мм)</t>
    </r>
  </si>
  <si>
    <r>
      <rPr>
        <b/>
        <sz val="8"/>
        <color theme="4" tint="-0.499984740745262"/>
        <rFont val="Calibri"/>
        <family val="2"/>
        <charset val="204"/>
      </rPr>
      <t>Телескопическое подвешение типа CS-2</t>
    </r>
    <r>
      <rPr>
        <sz val="8"/>
        <color theme="4" tint="-0.499984740745262"/>
        <rFont val="Calibri"/>
        <family val="2"/>
        <charset val="204"/>
      </rPr>
      <t xml:space="preserve">
(высота подвеса: 500 мм)</t>
    </r>
  </si>
  <si>
    <r>
      <rPr>
        <b/>
        <sz val="8"/>
        <color theme="4" tint="-0.499984740745262"/>
        <rFont val="Calibri"/>
        <family val="2"/>
        <charset val="204"/>
      </rPr>
      <t>Телескопическое подвешение типа CS-3</t>
    </r>
    <r>
      <rPr>
        <sz val="8"/>
        <color theme="4" tint="-0.499984740745262"/>
        <rFont val="Calibri"/>
        <family val="2"/>
        <charset val="204"/>
      </rPr>
      <t xml:space="preserve">
(высота подвеса: 800 мм)</t>
    </r>
  </si>
  <si>
    <r>
      <rPr>
        <b/>
        <sz val="8"/>
        <color theme="4" tint="-0.499984740745262"/>
        <rFont val="Calibri"/>
        <family val="2"/>
        <charset val="204"/>
      </rPr>
      <t>Телескопическое подвешение типа CS-4</t>
    </r>
    <r>
      <rPr>
        <sz val="8"/>
        <color theme="4" tint="-0.499984740745262"/>
        <rFont val="Calibri"/>
        <family val="2"/>
        <charset val="204"/>
      </rPr>
      <t xml:space="preserve">
(высота подвеса: 1000 мм)</t>
    </r>
  </si>
  <si>
    <r>
      <rPr>
        <b/>
        <sz val="8"/>
        <color theme="4" tint="-0.499984740745262"/>
        <rFont val="Calibri"/>
        <family val="2"/>
        <charset val="204"/>
      </rPr>
      <t>Телескопическое подвешение типа CS-5</t>
    </r>
    <r>
      <rPr>
        <sz val="8"/>
        <color theme="4" tint="-0.499984740745262"/>
        <rFont val="Calibri"/>
        <family val="2"/>
        <charset val="204"/>
      </rPr>
      <t xml:space="preserve">
(высота подвеса: 1500 мм)</t>
    </r>
  </si>
  <si>
    <r>
      <rPr>
        <b/>
        <sz val="8"/>
        <color theme="4" tint="-0.499984740745262"/>
        <rFont val="Calibri"/>
        <family val="2"/>
        <charset val="204"/>
      </rPr>
      <t xml:space="preserve">Доводчик </t>
    </r>
    <r>
      <rPr>
        <sz val="8"/>
        <color theme="4" tint="-0.499984740745262"/>
        <rFont val="Calibri"/>
        <family val="2"/>
        <charset val="204"/>
      </rPr>
      <t xml:space="preserve">
(Доводчик рычажного типа. Регулировка скорости закрывания и скорость дожатия дверей боковых SDN-1, SDN-2, SD-Thermo. Фиксация створки дверей боковых в открытом положении не выполняется)</t>
    </r>
  </si>
  <si>
    <t>Цифровая печать</t>
  </si>
  <si>
    <t>Для дверей боковых SDN-1, SDN-2, SD-Thermo доступна цифровая печать в стандартных мотивах</t>
  </si>
  <si>
    <t>(варианты текстур см. на вкладке 1.1 Описание ГВ  Prestige, кроме текстур "Красный кирпич", "Винтажный кирпич", "Светлый сланец")</t>
  </si>
  <si>
    <t>Цифровая печать*</t>
  </si>
  <si>
    <r>
      <t xml:space="preserve">*Для промышленных ворот </t>
    </r>
    <r>
      <rPr>
        <b/>
        <sz val="12"/>
        <color theme="1"/>
        <rFont val="Calibri"/>
        <family val="2"/>
        <charset val="204"/>
        <scheme val="minor"/>
      </rPr>
      <t>ProPlus</t>
    </r>
    <r>
      <rPr>
        <sz val="11"/>
        <color theme="1"/>
        <rFont val="Calibri"/>
        <family val="2"/>
        <charset val="204"/>
        <scheme val="minor"/>
      </rPr>
      <t xml:space="preserve"> доступна цифровая печать. Варианты текстур см. на вкладке 1.1 Описание ГВ  Prestige</t>
    </r>
  </si>
  <si>
    <r>
      <t>Цифровая печать: стандартные текстуры</t>
    </r>
    <r>
      <rPr>
        <sz val="8"/>
        <color theme="4" tint="-0.499984740745262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(только для серии  Prestige, ProPlus и дверей боковых: нанесение методом цифровой печати "под дерево", цифровой печати "под камень", цифровой печати "под металл")</t>
    </r>
  </si>
  <si>
    <r>
      <t>Цифровая печать: индивидуальное изображение</t>
    </r>
    <r>
      <rPr>
        <sz val="8"/>
        <color theme="4" tint="-0.499984740745262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(только для  серии Prestige, ProPlus: нанесение методом цифровой печати индивидуальных изображений)</t>
    </r>
  </si>
  <si>
    <r>
      <t xml:space="preserve">Доработка изображения для цифровой печати
</t>
    </r>
    <r>
      <rPr>
        <sz val="8"/>
        <color theme="4" tint="-0.499984740745262"/>
        <rFont val="Calibri"/>
        <family val="2"/>
        <charset val="204"/>
        <scheme val="minor"/>
      </rPr>
      <t>(только для  серии Prestige, ProPlus: доработка и допечатная подготовка изображений  предоставленных клиентом через Aservice )</t>
    </r>
  </si>
  <si>
    <t xml:space="preserve">Print-D </t>
  </si>
  <si>
    <t>PROPLUS|K_SG_REINFORCING_PROFILES_SPK_110</t>
  </si>
  <si>
    <t>PG-COLOR-1</t>
  </si>
  <si>
    <t>PG-COLOR-2</t>
  </si>
  <si>
    <t>SDCP-SD</t>
  </si>
  <si>
    <t>W043BR-MG</t>
  </si>
  <si>
    <t>W043BR-MG40</t>
  </si>
  <si>
    <t>W043WH-MG</t>
  </si>
  <si>
    <t>W043WH-MG40</t>
  </si>
  <si>
    <t>W050BR-MG</t>
  </si>
  <si>
    <t>W050BR-MG40</t>
  </si>
  <si>
    <t>W050WH-MG</t>
  </si>
  <si>
    <t>W050WH-MG40</t>
  </si>
  <si>
    <t>W060BR-MG</t>
  </si>
  <si>
    <t>W060BR-MG40</t>
  </si>
  <si>
    <t>W060WH-MG</t>
  </si>
  <si>
    <t>W060WH-MG40</t>
  </si>
  <si>
    <t>RBI-KitD</t>
  </si>
  <si>
    <t>Цена</t>
  </si>
  <si>
    <t>Темная вишня</t>
  </si>
  <si>
    <t>Темный дуб классик</t>
  </si>
  <si>
    <t xml:space="preserve">        Золотой дуб классик</t>
  </si>
  <si>
    <t>LEHT</t>
  </si>
  <si>
    <t>C0505</t>
  </si>
  <si>
    <r>
      <rPr>
        <b/>
        <sz val="8"/>
        <color theme="4" tint="-0.499984740745262"/>
        <rFont val="Calibri"/>
        <family val="2"/>
        <charset val="204"/>
        <scheme val="minor"/>
      </rPr>
      <t>Комплект двойных промышленных роликовых кронштейнов</t>
    </r>
    <r>
      <rPr>
        <sz val="8"/>
        <color theme="4" tint="-0.499984740745262"/>
        <rFont val="Calibri"/>
        <family val="2"/>
        <charset val="204"/>
        <scheme val="minor"/>
      </rPr>
      <t xml:space="preserve">
(состав: двойной комплект роликовых кронштейнов; комплект ходовых роликов с удлиненной осью; широкие боковые накладки. Применяется для ворот шириной &lt; 5м) </t>
    </r>
  </si>
  <si>
    <r>
      <rPr>
        <b/>
        <sz val="8"/>
        <color theme="4" tint="-0.499984740745262"/>
        <rFont val="Calibri"/>
        <family val="2"/>
        <charset val="204"/>
        <scheme val="minor"/>
      </rPr>
      <t>Остекление тонированное одностороннее (надбавка к цене)</t>
    </r>
    <r>
      <rPr>
        <sz val="8"/>
        <color theme="4" tint="-0.499984740745262"/>
        <rFont val="Calibri"/>
        <family val="2"/>
        <charset val="204"/>
        <scheme val="minor"/>
      </rPr>
      <t xml:space="preserve">
Тонированный SAN с белым оттенком Opal,  с серым оттенком Gray smoke, с коричневым оттенком Brown с покрытием стойким к царапинам с наружной стороны ворот. Применяется для ворот с одинарным типом остекления.</t>
    </r>
  </si>
  <si>
    <r>
      <rPr>
        <b/>
        <sz val="8"/>
        <color theme="4" tint="-0.499984740745262"/>
        <rFont val="Calibri"/>
        <family val="2"/>
        <charset val="204"/>
        <scheme val="minor"/>
      </rPr>
      <t>Остекление тонированное двустороннее (надбавка к цене)</t>
    </r>
    <r>
      <rPr>
        <sz val="8"/>
        <color theme="4" tint="-0.499984740745262"/>
        <rFont val="Calibri"/>
        <family val="2"/>
        <charset val="204"/>
        <scheme val="minor"/>
      </rPr>
      <t xml:space="preserve">
Тонированный SAN с белым оттенком Opal,  с серым оттенком Gray smoke, с коричневым оттенком Brown с покрытием стойким к царапинам. Применяется для ворот с с двойным и тройным типом остекления.</t>
    </r>
  </si>
  <si>
    <r>
      <rPr>
        <b/>
        <sz val="8"/>
        <color theme="4" tint="-0.499984740745262"/>
        <rFont val="Calibri"/>
        <family val="2"/>
        <charset val="204"/>
        <scheme val="minor"/>
      </rPr>
      <t xml:space="preserve">Окно </t>
    </r>
    <r>
      <rPr>
        <sz val="8"/>
        <color theme="4" tint="-0.499984740745262"/>
        <rFont val="Calibri"/>
        <family val="2"/>
        <charset val="204"/>
        <scheme val="minor"/>
      </rPr>
      <t xml:space="preserve">
(размер: 322х322x45(40) мм, форма: квадратное, цвет рамы: белый, остекление: матовое)</t>
    </r>
  </si>
  <si>
    <r>
      <rPr>
        <b/>
        <sz val="8"/>
        <color theme="4" tint="-0.499984740745262"/>
        <rFont val="Calibri"/>
        <family val="2"/>
        <charset val="204"/>
        <scheme val="minor"/>
      </rPr>
      <t xml:space="preserve">Окно </t>
    </r>
    <r>
      <rPr>
        <sz val="8"/>
        <color theme="4" tint="-0.499984740745262"/>
        <rFont val="Calibri"/>
        <family val="2"/>
        <charset val="204"/>
        <scheme val="minor"/>
      </rPr>
      <t xml:space="preserve">
(размер: 322х322х45(40) мм, форма: квадратное, цвет рамы: коричневый, остекление: матовое)</t>
    </r>
  </si>
  <si>
    <r>
      <rPr>
        <b/>
        <sz val="8"/>
        <color theme="4" tint="-0.499984740745262"/>
        <rFont val="Calibri"/>
        <family val="2"/>
        <charset val="204"/>
        <scheme val="minor"/>
      </rPr>
      <t xml:space="preserve">Окно </t>
    </r>
    <r>
      <rPr>
        <sz val="8"/>
        <color theme="4" tint="-0.499984740745262"/>
        <rFont val="Calibri"/>
        <family val="2"/>
        <charset val="204"/>
        <scheme val="minor"/>
      </rPr>
      <t xml:space="preserve">
(размер: d=322 мм, толщина 40/45 мм, форма: круглое, цвет рамы: белый, остекление: матовое)</t>
    </r>
  </si>
  <si>
    <r>
      <rPr>
        <b/>
        <sz val="8"/>
        <color theme="4" tint="-0.499984740745262"/>
        <rFont val="Calibri"/>
        <family val="2"/>
        <charset val="204"/>
        <scheme val="minor"/>
      </rPr>
      <t xml:space="preserve">Окно </t>
    </r>
    <r>
      <rPr>
        <sz val="8"/>
        <color theme="4" tint="-0.499984740745262"/>
        <rFont val="Calibri"/>
        <family val="2"/>
        <charset val="204"/>
        <scheme val="minor"/>
      </rPr>
      <t xml:space="preserve">
(размер: d=322 мм, толщина 40/45 мм, форма: круглое, цвет рамы: коричневый, остекление: матовое)</t>
    </r>
  </si>
  <si>
    <r>
      <rPr>
        <b/>
        <sz val="8"/>
        <color theme="4" tint="-0.499984740745262"/>
        <rFont val="Calibri"/>
        <family val="2"/>
        <charset val="204"/>
        <scheme val="minor"/>
      </rPr>
      <t>Окно</t>
    </r>
    <r>
      <rPr>
        <sz val="8"/>
        <color theme="4" tint="-0.499984740745262"/>
        <rFont val="Calibri"/>
        <family val="2"/>
        <charset val="204"/>
        <scheme val="minor"/>
      </rPr>
      <t xml:space="preserve">
(размер: 522х322х45 (40) мм, форма: прямоугольное, цвет: белый, остекление: матовое)</t>
    </r>
  </si>
  <si>
    <r>
      <rPr>
        <b/>
        <sz val="8"/>
        <color theme="4" tint="-0.499984740745262"/>
        <rFont val="Calibri"/>
        <family val="2"/>
        <charset val="204"/>
        <scheme val="minor"/>
      </rPr>
      <t>Окно</t>
    </r>
    <r>
      <rPr>
        <sz val="8"/>
        <color theme="4" tint="-0.499984740745262"/>
        <rFont val="Calibri"/>
        <family val="2"/>
        <charset val="204"/>
        <scheme val="minor"/>
      </rPr>
      <t xml:space="preserve">
(размер: 522х322х45 (40) мм, форма: прямоугольное, цвет: коричневый, остекление: матовое)</t>
    </r>
  </si>
  <si>
    <r>
      <rPr>
        <b/>
        <sz val="8"/>
        <color theme="4" tint="-0.499984740745262"/>
        <rFont val="Calibri"/>
        <family val="2"/>
        <charset val="204"/>
        <scheme val="minor"/>
      </rPr>
      <t>Комплект наличников для боковой двери</t>
    </r>
    <r>
      <rPr>
        <sz val="8"/>
        <color theme="4" tint="-0.499984740745262"/>
        <rFont val="Calibri"/>
        <family val="2"/>
        <charset val="204"/>
        <scheme val="minor"/>
      </rPr>
      <t xml:space="preserve">
Применяется для маскировки монтажного зазора между коробкой и стенами (изнутри). Имеются ограничения в зависимости от типа монтажа ДБ</t>
    </r>
  </si>
  <si>
    <t xml:space="preserve">мм </t>
  </si>
  <si>
    <r>
      <rPr>
        <b/>
        <sz val="8"/>
        <color theme="4" tint="-0.499984740745262"/>
        <rFont val="Calibri"/>
        <family val="2"/>
        <charset val="204"/>
        <scheme val="minor"/>
      </rPr>
      <t>Увеличение вала на произвольную длину</t>
    </r>
    <r>
      <rPr>
        <sz val="8"/>
        <color theme="4" tint="-0.499984740745262"/>
        <rFont val="Calibri"/>
        <family val="2"/>
        <charset val="204"/>
        <scheme val="minor"/>
      </rPr>
      <t xml:space="preserve">
(увеличение вала от 300 мм до 1300 мм, с шагом 100 мм. Применяется в воротах с торсионными пружинами всех типов монтажа с ручным и автоматическим режимом управления. Цена за 100мм)</t>
    </r>
  </si>
  <si>
    <r>
      <rPr>
        <b/>
        <sz val="8"/>
        <color theme="4" tint="-0.499984740745262"/>
        <rFont val="Calibri"/>
        <family val="2"/>
        <charset val="204"/>
        <scheme val="minor"/>
      </rPr>
      <t>Увеличение длины горизонтальных направляющих</t>
    </r>
    <r>
      <rPr>
        <sz val="8"/>
        <color theme="4" tint="-0.499984740745262"/>
        <rFont val="Calibri"/>
        <family val="2"/>
        <charset val="204"/>
        <scheme val="minor"/>
      </rPr>
      <t xml:space="preserve">
от 100 до 1500мм с шагом в 100мм  (цена за 100мм)</t>
    </r>
  </si>
  <si>
    <r>
      <rPr>
        <b/>
        <sz val="8"/>
        <color theme="4" tint="-0.499984740745262"/>
        <rFont val="Calibri"/>
        <family val="2"/>
        <charset val="204"/>
      </rPr>
      <t>Натяжитель цепи редуктора</t>
    </r>
    <r>
      <rPr>
        <sz val="8"/>
        <color theme="4" tint="-0.499984740745262"/>
        <rFont val="Calibri"/>
        <family val="2"/>
        <charset val="204"/>
      </rPr>
      <t xml:space="preserve">
обеспечивает плавное движения полотна, исключает зацеп цепи за выступающие элементы, снижает уровень шума</t>
    </r>
  </si>
  <si>
    <t>Встроенный монтаж (открывание наружу);Встроенный монтаж с наружным упором (открывание наружу)</t>
  </si>
  <si>
    <t>FS8x80S</t>
  </si>
  <si>
    <t>FS8x60STX</t>
  </si>
  <si>
    <t>FS10x95A</t>
  </si>
  <si>
    <t>FS6,3x25DR</t>
  </si>
  <si>
    <t>TBG</t>
  </si>
  <si>
    <t>WDE-Kit</t>
  </si>
  <si>
    <r>
      <rPr>
        <b/>
        <sz val="8"/>
        <color theme="4" tint="-0.499984740745262"/>
        <rFont val="Calibri"/>
        <family val="2"/>
        <charset val="204"/>
        <scheme val="minor"/>
      </rPr>
      <t>Комплект крепежный для проемов из дерева</t>
    </r>
    <r>
      <rPr>
        <sz val="8"/>
        <color theme="4" tint="-0.499984740745262"/>
        <rFont val="Calibri"/>
        <family val="2"/>
        <charset val="204"/>
        <scheme val="minor"/>
      </rPr>
      <t xml:space="preserve">
Состав: саморез с прессшайбой (длина 80мм, диаметр 8мм)</t>
    </r>
  </si>
  <si>
    <r>
      <rPr>
        <b/>
        <sz val="8"/>
        <color theme="4" tint="-0.499984740745262"/>
        <rFont val="Calibri"/>
        <family val="2"/>
        <charset val="204"/>
        <scheme val="minor"/>
      </rPr>
      <t>Комплект крепежный для проемов из бетона</t>
    </r>
    <r>
      <rPr>
        <sz val="8"/>
        <color theme="4" tint="-0.499984740745262"/>
        <rFont val="Calibri"/>
        <family val="2"/>
        <charset val="204"/>
        <scheme val="minor"/>
      </rPr>
      <t xml:space="preserve">
Состав: анкерный шуруп с шестигранной головкой с прессшайбой (длина 60мм, диаметр 8мм)</t>
    </r>
  </si>
  <si>
    <r>
      <rPr>
        <b/>
        <sz val="8"/>
        <color theme="4" tint="-0.499984740745262"/>
        <rFont val="Calibri"/>
        <family val="2"/>
        <charset val="204"/>
        <scheme val="minor"/>
      </rPr>
      <t>Комплект крепежный для проемов из полнотелого кирпича</t>
    </r>
    <r>
      <rPr>
        <sz val="8"/>
        <color theme="4" tint="-0.499984740745262"/>
        <rFont val="Calibri"/>
        <family val="2"/>
        <charset val="204"/>
        <scheme val="minor"/>
      </rPr>
      <t xml:space="preserve">
Состав: анкерные болты с гайкой (длина 95мм, диаметр 10мм)</t>
    </r>
  </si>
  <si>
    <r>
      <rPr>
        <b/>
        <sz val="8"/>
        <color theme="4" tint="-0.499984740745262"/>
        <rFont val="Calibri"/>
        <family val="2"/>
        <charset val="204"/>
        <scheme val="minor"/>
      </rPr>
      <t>Комплект крепежный для проемов из металла</t>
    </r>
    <r>
      <rPr>
        <sz val="8"/>
        <color theme="4" tint="-0.499984740745262"/>
        <rFont val="Calibri"/>
        <family val="2"/>
        <charset val="204"/>
        <scheme val="minor"/>
      </rPr>
      <t xml:space="preserve">
Состав: оцинкованные саморезы с прессшайбой и сверлом на конце (длина 25мм, диаметр 6,3мм)</t>
    </r>
  </si>
  <si>
    <r>
      <rPr>
        <b/>
        <sz val="8"/>
        <color theme="4" tint="-0.499984740745262"/>
        <rFont val="Calibri"/>
        <family val="2"/>
        <charset val="204"/>
        <scheme val="minor"/>
      </rPr>
      <t>Комплект воротков для гаражных ворот</t>
    </r>
    <r>
      <rPr>
        <sz val="8"/>
        <color theme="4" tint="-0.499984740745262"/>
        <rFont val="Calibri"/>
        <family val="2"/>
        <charset val="204"/>
        <scheme val="minor"/>
      </rPr>
      <t xml:space="preserve">
Используется для натяжения торсионных пружин в гаражных воротах. 
В комплект входят 2 воротка 300х10мм</t>
    </r>
  </si>
  <si>
    <r>
      <t xml:space="preserve">Промышленные секционные ворота "Алютех" с </t>
    </r>
    <r>
      <rPr>
        <b/>
        <sz val="11"/>
        <color rgb="FFFF0000"/>
        <rFont val="Calibri"/>
        <family val="2"/>
        <charset val="204"/>
        <scheme val="minor"/>
      </rPr>
      <t>одновальной</t>
    </r>
    <r>
      <rPr>
        <sz val="11"/>
        <color theme="1"/>
        <rFont val="Calibri"/>
        <family val="2"/>
        <charset val="204"/>
        <scheme val="minor"/>
      </rPr>
      <t xml:space="preserve"> системой балансировки имеют 12 типов монтжа.</t>
    </r>
  </si>
  <si>
    <r>
      <t>6000</t>
    </r>
    <r>
      <rPr>
        <sz val="11"/>
        <color theme="1"/>
        <rFont val="Calibri"/>
        <family val="2"/>
        <charset val="204"/>
      </rPr>
      <t>¹</t>
    </r>
  </si>
  <si>
    <t>6000*</t>
  </si>
  <si>
    <t>Низкий с передним расположением вала, Тип 2</t>
  </si>
  <si>
    <t>410 
(RM⩽3600 мм)</t>
  </si>
  <si>
    <t>430 
(3605&lt;RM⩽4000)</t>
  </si>
  <si>
    <t>460 
(4000&lt;RM⩽5570)</t>
  </si>
  <si>
    <t>530
(RM&gt;5570 или S≥24м²)</t>
  </si>
  <si>
    <r>
      <rPr>
        <b/>
        <sz val="9"/>
        <color theme="1"/>
        <rFont val="Calibri"/>
        <family val="2"/>
        <charset val="204"/>
        <scheme val="minor"/>
      </rPr>
      <t>5-40°:</t>
    </r>
    <r>
      <rPr>
        <sz val="9"/>
        <color theme="1"/>
        <rFont val="Calibri"/>
        <family val="2"/>
        <charset val="204"/>
        <scheme val="minor"/>
      </rPr>
      <t xml:space="preserve">
490 (RM⩽3680, S&lt;24м²)
510 (3680&lt;RM⩽5570, S&lt;24м²)
600 (RM&gt;5570 или S≥24м²)</t>
    </r>
  </si>
  <si>
    <r>
      <rPr>
        <b/>
        <sz val="9"/>
        <color theme="1"/>
        <rFont val="Calibri"/>
        <family val="2"/>
        <charset val="204"/>
        <scheme val="minor"/>
      </rPr>
      <t>45°:</t>
    </r>
    <r>
      <rPr>
        <sz val="9"/>
        <color theme="1"/>
        <rFont val="Calibri"/>
        <family val="2"/>
        <charset val="204"/>
        <scheme val="minor"/>
      </rPr>
      <t xml:space="preserve">
580 (RM⩽3300, S&lt;24м²)
630 (RM&gt;3300 или S≥24м²)</t>
    </r>
  </si>
  <si>
    <t>250 (RM⩽3600, S&lt;24м²)</t>
  </si>
  <si>
    <t>Ворота без калитки, без привода</t>
  </si>
  <si>
    <t>340 (3600&lt;RM⩽4000, S&lt;24м²)</t>
  </si>
  <si>
    <t>Ворота без калитки, с навальным приводом</t>
  </si>
  <si>
    <t>350 (RM&gt;4000 или S≥24м²)</t>
  </si>
  <si>
    <t>Ворота с калиткой, без привода</t>
  </si>
  <si>
    <t>Ворота с калиткой, с навальным приводом</t>
  </si>
  <si>
    <t>RM-105</t>
  </si>
  <si>
    <t>Низкий монтаж с передним расположением вала тип 2</t>
  </si>
  <si>
    <t>260 (RM⩽3600, S&lt;24м²)</t>
  </si>
  <si>
    <t>280 (3600&lt;RM⩽4000, S&lt;24м²)</t>
  </si>
  <si>
    <t>Ворота с калиткой с плоским порогом, без привода</t>
  </si>
  <si>
    <t>RM-190</t>
  </si>
  <si>
    <t>RM-60</t>
  </si>
  <si>
    <t>Ворота с калиткой с плоским порогом, с навальным приводом</t>
  </si>
  <si>
    <t>RM-110</t>
  </si>
  <si>
    <t>RBI-KitA</t>
  </si>
  <si>
    <r>
      <rPr>
        <b/>
        <sz val="8"/>
        <color theme="4" tint="-0.499984740745262"/>
        <rFont val="Calibri"/>
        <family val="2"/>
        <charset val="204"/>
      </rPr>
      <t>Комплект накладных петель для встроенной калитки</t>
    </r>
    <r>
      <rPr>
        <sz val="8"/>
        <color theme="4" tint="-0.499984740745262"/>
        <rFont val="Calibri"/>
        <family val="2"/>
        <charset val="204"/>
      </rPr>
      <t xml:space="preserve">
Защищает от провисания створки калитки при высокой интенсивности эксплуатации. Цвет накладных петель соответствует цвету обрамления калитки</t>
    </r>
  </si>
  <si>
    <r>
      <rPr>
        <b/>
        <sz val="8"/>
        <color theme="4" tint="-0.499984740745262"/>
        <rFont val="Calibri"/>
        <family val="2"/>
        <charset val="204"/>
      </rPr>
      <t>Комплект нижних кронштейнов с высокой интенсивностью эксплуатации</t>
    </r>
    <r>
      <rPr>
        <sz val="8"/>
        <color theme="4" tint="-0.499984740745262"/>
        <rFont val="Calibri"/>
        <family val="2"/>
        <charset val="204"/>
      </rPr>
      <t xml:space="preserve">
(состав: нижние роликовые кронштейны, микрореле (для ворот с автоматикой). Применяется для ворот шириной &lt; 5м)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</si>
  <si>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для ворот серии AluTherm с тройным остеклением
</t>
    </r>
    <r>
      <rPr>
        <sz val="8"/>
        <color theme="4" tint="-0.499984740745262"/>
        <rFont val="Calibri"/>
        <family val="2"/>
        <charset val="204"/>
      </rPr>
      <t>Тип фальш-панели: горизонтальная
(изготавливается из экструдированных алюминиевых профилей с терморазрывом. Тройное SAN-остекление. Толщина стеклопакета: 25 мм. Цвет профилей: RAL 9016, RAL 9006, RAL 8014, RAL 5010)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</si>
  <si>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для ворот серии AluTherm с двойным остеклением
</t>
    </r>
    <r>
      <rPr>
        <sz val="8"/>
        <color theme="4" tint="-0.499984740745262"/>
        <rFont val="Calibri"/>
        <family val="2"/>
        <charset val="204"/>
      </rPr>
      <t>Тип фальш-панели: горизонтальная
(изготавливается из экструдированных алюминиевых профилей с терморазрывом. Двойное SAN-остекление. Толщина стеклопакета: 26 мм. Цвет профилей: RAL 9016, RAL 9006, RAL 8014, RAL 5010)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</si>
  <si>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для ворот серии AluPro с двойным остеклением
</t>
    </r>
    <r>
      <rPr>
        <sz val="8"/>
        <color theme="4" tint="-0.499984740745262"/>
        <rFont val="Calibri"/>
        <family val="2"/>
        <charset val="204"/>
      </rPr>
      <t>Тип фальш-панели: горизонтальная</t>
    </r>
    <r>
      <rPr>
        <b/>
        <sz val="8"/>
        <color theme="4" tint="-0.499984740745262"/>
        <rFont val="Calibri"/>
        <family val="2"/>
        <charset val="204"/>
      </rPr>
      <t xml:space="preserve">
</t>
    </r>
    <r>
      <rPr>
        <sz val="8"/>
        <color theme="4" tint="-0.499984740745262"/>
        <rFont val="Calibri"/>
        <family val="2"/>
        <charset val="204"/>
      </rPr>
      <t>(изготавливается из экструдированных алюминиевых профилей без терморазрыва. Двойное SAN-остекление. Толщина стеклопакета: 26 мм. Цвет профилей: RAL 9016, RAL 9006, RAL 8017, RAL 8014, RAL 7016, RAL 6005, RAL 5010, RAL 3004, RAL 1015, A00-D6)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</si>
  <si>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для панорамных ворот серии AluPro с одинарным остеклением
</t>
    </r>
    <r>
      <rPr>
        <sz val="8"/>
        <color theme="4" tint="-0.499984740745262"/>
        <rFont val="Calibri"/>
        <family val="2"/>
        <charset val="204"/>
      </rPr>
      <t>Тип фальш-панели: горизонтальная</t>
    </r>
    <r>
      <rPr>
        <b/>
        <sz val="8"/>
        <color theme="4" tint="-0.499984740745262"/>
        <rFont val="Calibri"/>
        <family val="2"/>
        <charset val="204"/>
      </rPr>
      <t xml:space="preserve">
</t>
    </r>
    <r>
      <rPr>
        <sz val="8"/>
        <color theme="4" tint="-0.499984740745262"/>
        <rFont val="Calibri"/>
        <family val="2"/>
        <charset val="204"/>
      </rPr>
      <t>(изготавливается из экструдированных алюминиевых профилей без терморазрыва. Одинарное SAN-остекление. Толщина остекления: 3 мм. Цвет: RAL 9016, RAL 9006, RAL 8017, RAL8014, RAL7016, RAL 6005, RAL 5010, RAL 3004, RAL 1015, A00-D6)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</si>
  <si>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для панорамных ворот серии AluTrend  с одинарным остеклением
</t>
    </r>
    <r>
      <rPr>
        <sz val="8"/>
        <color theme="4" tint="-0.499984740745262"/>
        <rFont val="Calibri"/>
        <family val="2"/>
        <charset val="204"/>
      </rPr>
      <t>Тип фальш-панели: горизонтальная</t>
    </r>
    <r>
      <rPr>
        <b/>
        <sz val="8"/>
        <color theme="4" tint="-0.499984740745262"/>
        <rFont val="Calibri"/>
        <family val="2"/>
        <charset val="204"/>
      </rPr>
      <t xml:space="preserve">
</t>
    </r>
    <r>
      <rPr>
        <sz val="8"/>
        <color theme="4" tint="-0.499984740745262"/>
        <rFont val="Calibri"/>
        <family val="2"/>
        <charset val="204"/>
      </rPr>
      <t>(изготавливается из экструдированных алюминиевых профилей без терморазрыва. Одинарное SAN-остекление. Толщина остекления: 3 мм. Цвет: RAL 9016, RAL 9006, RAL 8017, RAL8014, RAL7016, RAL 6005, RAL 5010, RAL 3004, RAL 1015, A00-D6)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</si>
  <si>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с алюминиевым профилем 
</t>
    </r>
    <r>
      <rPr>
        <sz val="8"/>
        <color theme="4" tint="-0.499984740745262"/>
        <rFont val="Calibri"/>
        <family val="2"/>
        <charset val="204"/>
      </rPr>
      <t>Тип фальш-панели: горизонтальная/вертикальная
(цвет панели снаружи: RAL 9016, RAL 9006, RAL 8017, RAL 8014, RAL 7016, RAL 6005, RAL 5010, RAL 3004, RAL 1015, ADS 703; изнутри: RAL 9002. В состав комплекта входят алюминиевые профили обрамления и кронштейны крепления фальш-панели к проему).
Если полотно ворот с рисунком филенка - фальшпанель с рисунком L-гофр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</si>
  <si>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для ворот с цветом "под дерево" 
</t>
    </r>
    <r>
      <rPr>
        <sz val="8"/>
        <color theme="4" tint="-0.499984740745262"/>
        <rFont val="Calibri"/>
        <family val="2"/>
        <charset val="204"/>
      </rPr>
      <t>Тип фальш-панели: горизонтальная/вертикальная
(цвет панели снаружи: золотой дуб, темный дуб, вишня; изнутри: RAL 9002. В состав комплекта входят алюминиевые профили обрамления и кронштейны крепления фальш-панели к проему)
Если полотно ворот с рисунком филенка - фальшпанель с рисунком L-гофр</t>
    </r>
  </si>
  <si>
    <t>PG-MF</t>
  </si>
  <si>
    <t>RAL-SPK</t>
  </si>
  <si>
    <t>RAL-EC</t>
  </si>
  <si>
    <t>Покраска боковых накладок и профиля концевого по каталогу RAL</t>
  </si>
  <si>
    <t>PRESTIGE|K_SG_COLOR_RAL_EC</t>
  </si>
  <si>
    <t>PRESTIGE|K_SG_COLOR_RAL_SPK</t>
  </si>
  <si>
    <r>
      <t xml:space="preserve">Минеральное фасадное остекление
</t>
    </r>
    <r>
      <rPr>
        <sz val="8"/>
        <color theme="4" tint="-0.499984740745262"/>
        <rFont val="Calibri"/>
        <family val="2"/>
        <charset val="204"/>
        <scheme val="minor"/>
      </rPr>
      <t xml:space="preserve">Тонированное стекло (6 мм) в массе серого оттенка Planibel Grey, коричневого оттенка Planibel Bronze и нейтрально оттенка с зеркальным напылением с внешней стороны Stopsol Phoenix Clear. 
Применяется для автоматических ворот AluPro с двойным остеклением с типом монтажа Низкий/Низкий ВС/Низкий ВС2 </t>
    </r>
  </si>
  <si>
    <r>
      <rPr>
        <b/>
        <sz val="8"/>
        <color theme="4" tint="-0.499984740745262"/>
        <rFont val="Calibri"/>
        <family val="2"/>
        <charset val="204"/>
      </rPr>
      <t xml:space="preserve">Покраска усиливающего профиля по каталогу RAL
</t>
    </r>
    <r>
      <rPr>
        <sz val="8"/>
        <color theme="4" tint="-0.499984740745262"/>
        <rFont val="Calibri"/>
        <family val="2"/>
        <charset val="204"/>
      </rPr>
      <t>(покраска усиливающего профиля, установленного на сэндвич-панелях. Не применяется с опцией SPK-110 и при наличии в воротах калитки)</t>
    </r>
  </si>
  <si>
    <t>W050WH-GG</t>
  </si>
  <si>
    <t>W050WH-GG40</t>
  </si>
  <si>
    <t>W050BR-GG</t>
  </si>
  <si>
    <t>W050BR-GG40</t>
  </si>
  <si>
    <t>W060WH-GG</t>
  </si>
  <si>
    <t>W060WH-GG40</t>
  </si>
  <si>
    <t>W060BR-GG</t>
  </si>
  <si>
    <t>W060BR-GG40</t>
  </si>
  <si>
    <t>W043WH-GG</t>
  </si>
  <si>
    <t>W043WH-GG40</t>
  </si>
  <si>
    <t>W043BR-GG</t>
  </si>
  <si>
    <t>W043BR-GG40</t>
  </si>
  <si>
    <t>RAL-SPKWD</t>
  </si>
  <si>
    <t>FPB5007Kit</t>
  </si>
  <si>
    <t>FPP5008Kit</t>
  </si>
  <si>
    <r>
      <rPr>
        <b/>
        <sz val="8"/>
        <color theme="4" tint="-0.499984740745262"/>
        <rFont val="Calibri"/>
        <family val="2"/>
        <charset val="204"/>
        <scheme val="minor"/>
      </rPr>
      <t xml:space="preserve">Окно </t>
    </r>
    <r>
      <rPr>
        <sz val="8"/>
        <color theme="4" tint="-0.499984740745262"/>
        <rFont val="Calibri"/>
        <family val="2"/>
        <charset val="204"/>
        <scheme val="minor"/>
      </rPr>
      <t xml:space="preserve">
(размер: 322х322x45(40) мм, форма: квадратное, цвет рамы: белый, остекление: серое)</t>
    </r>
  </si>
  <si>
    <r>
      <rPr>
        <b/>
        <sz val="8"/>
        <color theme="4" tint="-0.499984740745262"/>
        <rFont val="Calibri"/>
        <family val="2"/>
        <charset val="204"/>
        <scheme val="minor"/>
      </rPr>
      <t xml:space="preserve">Окно </t>
    </r>
    <r>
      <rPr>
        <sz val="8"/>
        <color theme="4" tint="-0.499984740745262"/>
        <rFont val="Calibri"/>
        <family val="2"/>
        <charset val="204"/>
        <scheme val="minor"/>
      </rPr>
      <t xml:space="preserve">
(размер: 322х322х45(40) мм, форма: квадратное, цвет рамы: коричневый, остекление: серое)</t>
    </r>
  </si>
  <si>
    <r>
      <rPr>
        <b/>
        <sz val="8"/>
        <color theme="4" tint="-0.499984740745262"/>
        <rFont val="Calibri"/>
        <family val="2"/>
        <charset val="204"/>
        <scheme val="minor"/>
      </rPr>
      <t xml:space="preserve">Окно </t>
    </r>
    <r>
      <rPr>
        <sz val="8"/>
        <color theme="4" tint="-0.499984740745262"/>
        <rFont val="Calibri"/>
        <family val="2"/>
        <charset val="204"/>
        <scheme val="minor"/>
      </rPr>
      <t xml:space="preserve">
(размер: d=322 мм, толщина 40/45 мм, форма: круглое, цвет рамы: белый, остекление: серое)</t>
    </r>
  </si>
  <si>
    <r>
      <rPr>
        <b/>
        <sz val="8"/>
        <color theme="4" tint="-0.499984740745262"/>
        <rFont val="Calibri"/>
        <family val="2"/>
        <charset val="204"/>
        <scheme val="minor"/>
      </rPr>
      <t xml:space="preserve">Окно </t>
    </r>
    <r>
      <rPr>
        <sz val="8"/>
        <color theme="4" tint="-0.499984740745262"/>
        <rFont val="Calibri"/>
        <family val="2"/>
        <charset val="204"/>
        <scheme val="minor"/>
      </rPr>
      <t xml:space="preserve">
(размер: d=322 мм, толщина 40/45 мм, форма: круглое, цвет рамы: коричневый, остекление: серое)</t>
    </r>
  </si>
  <si>
    <r>
      <rPr>
        <b/>
        <sz val="8"/>
        <color theme="4" tint="-0.499984740745262"/>
        <rFont val="Calibri"/>
        <family val="2"/>
        <charset val="204"/>
        <scheme val="minor"/>
      </rPr>
      <t>Окно</t>
    </r>
    <r>
      <rPr>
        <sz val="8"/>
        <color theme="4" tint="-0.499984740745262"/>
        <rFont val="Calibri"/>
        <family val="2"/>
        <charset val="204"/>
        <scheme val="minor"/>
      </rPr>
      <t xml:space="preserve">
(размер: 522х322х45 (40) мм, форма: прямоугольное, цвет: белый, остекление: серое)</t>
    </r>
  </si>
  <si>
    <r>
      <rPr>
        <b/>
        <sz val="8"/>
        <color theme="4" tint="-0.499984740745262"/>
        <rFont val="Calibri"/>
        <family val="2"/>
        <charset val="204"/>
        <scheme val="minor"/>
      </rPr>
      <t>Окно</t>
    </r>
    <r>
      <rPr>
        <sz val="8"/>
        <color theme="4" tint="-0.499984740745262"/>
        <rFont val="Calibri"/>
        <family val="2"/>
        <charset val="204"/>
        <scheme val="minor"/>
      </rPr>
      <t xml:space="preserve">
(размер: 522х322х45 (40) мм, форма: прямоугольное, цвет: коричневый, остекление: серое)</t>
    </r>
  </si>
  <si>
    <r>
      <rPr>
        <b/>
        <sz val="8"/>
        <color theme="4" tint="-0.499984740745262"/>
        <rFont val="Calibri"/>
        <family val="2"/>
        <charset val="204"/>
      </rPr>
      <t>Покраска усиливающего профиля калитки по каталогу RAL</t>
    </r>
    <r>
      <rPr>
        <sz val="8"/>
        <color theme="4" tint="-0.499984740745262"/>
        <rFont val="Calibri"/>
        <family val="2"/>
        <charset val="204"/>
      </rPr>
      <t xml:space="preserve">
(Не применяется с панорамными панелями, т.к. в них усиливающие профили окрашиваются по умолчанию в цвет панорамного профиля)</t>
    </r>
  </si>
  <si>
    <t>шт</t>
  </si>
  <si>
    <t xml:space="preserve">  Prestige</t>
  </si>
  <si>
    <t>Woodgrain</t>
  </si>
  <si>
    <t>Smooth</t>
  </si>
  <si>
    <t xml:space="preserve"> Антик</t>
  </si>
  <si>
    <t>Винчестер светлый</t>
  </si>
  <si>
    <t>Винчестер темный</t>
  </si>
  <si>
    <t>Горная сосна</t>
  </si>
  <si>
    <t>Ирландский дуб</t>
  </si>
  <si>
    <t>Мореный дуб</t>
  </si>
  <si>
    <t xml:space="preserve">   </t>
  </si>
  <si>
    <t xml:space="preserve"> Рустикальная вишня</t>
  </si>
  <si>
    <t>Рустикальный дуб</t>
  </si>
  <si>
    <t>Светлый дуб</t>
  </si>
  <si>
    <t>Орех</t>
  </si>
  <si>
    <t>Песочный дуб</t>
  </si>
  <si>
    <t>Белый дуб</t>
  </si>
  <si>
    <t xml:space="preserve">         </t>
  </si>
  <si>
    <t>Темная сиена</t>
  </si>
  <si>
    <t>Венге модерн</t>
  </si>
  <si>
    <t>Розовое дерево</t>
  </si>
  <si>
    <t>Красный кирпич</t>
  </si>
  <si>
    <t>Винтажный кирпич</t>
  </si>
  <si>
    <t>Натуральный мрамор</t>
  </si>
  <si>
    <t xml:space="preserve">                 </t>
  </si>
  <si>
    <t>Breccia Damascata</t>
  </si>
  <si>
    <t>Sagitario Granite</t>
  </si>
  <si>
    <t>Maroon Marinace</t>
  </si>
  <si>
    <t xml:space="preserve">          </t>
  </si>
  <si>
    <t xml:space="preserve">        Guparano </t>
  </si>
  <si>
    <t xml:space="preserve">Verde </t>
  </si>
  <si>
    <t xml:space="preserve">        Bordeaux</t>
  </si>
  <si>
    <t>Fantastico</t>
  </si>
  <si>
    <t>Листовая медь</t>
  </si>
  <si>
    <t xml:space="preserve">       </t>
  </si>
  <si>
    <t>Опция -  покраска сэндвич-панелей с наружной и/или внутренней сторон в цвета по каталогу RAL, DB, 
цвет ADS703, 3 цвета с покрытием «МУАР»</t>
  </si>
  <si>
    <r>
      <rPr>
        <b/>
        <sz val="11"/>
        <rFont val="Calibri"/>
        <family val="2"/>
        <charset val="204"/>
        <scheme val="minor"/>
      </rPr>
      <t xml:space="preserve">Микроволна </t>
    </r>
    <r>
      <rPr>
        <b/>
        <i/>
        <sz val="11"/>
        <rFont val="Calibri"/>
        <family val="2"/>
        <charset val="204"/>
        <scheme val="minor"/>
      </rPr>
      <t>woodgrain</t>
    </r>
    <r>
      <rPr>
        <sz val="11"/>
        <rFont val="Calibri"/>
        <family val="2"/>
        <charset val="204"/>
        <scheme val="minor"/>
      </rPr>
      <t xml:space="preserve">: RAL 9016, RAL 9006, RAL 8017, RAL 8014,  RAL 7016, RAL 6005, RAL 5010, RAL 3004, RAL 1015, ADS 703, RAL 9007 </t>
    </r>
  </si>
  <si>
    <r>
      <rPr>
        <b/>
        <sz val="11"/>
        <rFont val="Calibri"/>
        <family val="2"/>
        <charset val="204"/>
        <scheme val="minor"/>
      </rPr>
      <t xml:space="preserve">S-гофр </t>
    </r>
    <r>
      <rPr>
        <b/>
        <i/>
        <sz val="11"/>
        <rFont val="Calibri"/>
        <family val="2"/>
        <charset val="204"/>
        <scheme val="minor"/>
      </rPr>
      <t>woodgrain</t>
    </r>
    <r>
      <rPr>
        <sz val="11"/>
        <rFont val="Calibri"/>
        <family val="2"/>
        <charset val="204"/>
        <scheme val="minor"/>
      </rPr>
      <t>: RAL 9016, RAL 9006, RAL 8017, RAL 8014,  RAL 7016, RAL 6005, RAL 5010, RAL 3004, RAL 1015, ADS 703, RAL 9007, RAL 8019, RAL 7024, RAL 9005</t>
    </r>
  </si>
  <si>
    <r>
      <rPr>
        <b/>
        <sz val="11"/>
        <rFont val="Calibri"/>
        <family val="2"/>
        <charset val="204"/>
        <scheme val="minor"/>
      </rPr>
      <t xml:space="preserve">М-гофр </t>
    </r>
    <r>
      <rPr>
        <b/>
        <i/>
        <sz val="11"/>
        <rFont val="Calibri"/>
        <family val="2"/>
        <charset val="204"/>
        <scheme val="minor"/>
      </rPr>
      <t>woodgrain</t>
    </r>
    <r>
      <rPr>
        <sz val="11"/>
        <rFont val="Calibri"/>
        <family val="2"/>
        <charset val="204"/>
        <scheme val="minor"/>
      </rPr>
      <t xml:space="preserve">: RAL 9016, RAL 8017, RAL 8019, RAL 7024 ;  </t>
    </r>
    <r>
      <rPr>
        <b/>
        <sz val="11"/>
        <rFont val="Calibri"/>
        <family val="2"/>
        <charset val="204"/>
        <scheme val="minor"/>
      </rPr>
      <t xml:space="preserve">М-гофр </t>
    </r>
    <r>
      <rPr>
        <b/>
        <i/>
        <sz val="11"/>
        <rFont val="Calibri"/>
        <family val="2"/>
        <charset val="204"/>
        <scheme val="minor"/>
      </rPr>
      <t>smooth</t>
    </r>
    <r>
      <rPr>
        <sz val="11"/>
        <rFont val="Calibri"/>
        <family val="2"/>
        <charset val="204"/>
        <scheme val="minor"/>
      </rPr>
      <t xml:space="preserve">: RAL 9016, RAL 7016; </t>
    </r>
    <r>
      <rPr>
        <b/>
        <sz val="11"/>
        <rFont val="Calibri"/>
        <family val="2"/>
        <charset val="204"/>
        <scheme val="minor"/>
      </rPr>
      <t/>
    </r>
  </si>
  <si>
    <r>
      <rPr>
        <b/>
        <sz val="11"/>
        <rFont val="Calibri"/>
        <family val="2"/>
        <charset val="204"/>
        <scheme val="minor"/>
      </rPr>
      <t>L-гофр woodgrain:</t>
    </r>
    <r>
      <rPr>
        <sz val="11"/>
        <rFont val="Calibri"/>
        <family val="2"/>
        <charset val="204"/>
        <scheme val="minor"/>
      </rPr>
      <t xml:space="preserve"> RAL 9016, RAL 8017, RAL 8019; </t>
    </r>
    <r>
      <rPr>
        <b/>
        <sz val="11"/>
        <rFont val="Calibri"/>
        <family val="2"/>
        <charset val="204"/>
        <scheme val="minor"/>
      </rPr>
      <t>L-гофр smooth</t>
    </r>
    <r>
      <rPr>
        <sz val="11"/>
        <rFont val="Calibri"/>
        <family val="2"/>
        <charset val="204"/>
        <scheme val="minor"/>
      </rPr>
      <t>: RAL 9016, RAL 7016, ADS 703, RAL 9007, RAL 7024, RAL 8017, RAL 9005</t>
    </r>
  </si>
  <si>
    <r>
      <rPr>
        <b/>
        <sz val="11"/>
        <rFont val="Calibri"/>
        <family val="2"/>
        <charset val="204"/>
        <scheme val="minor"/>
      </rPr>
      <t xml:space="preserve">Микроволна </t>
    </r>
    <r>
      <rPr>
        <b/>
        <i/>
        <sz val="11"/>
        <rFont val="Calibri"/>
        <family val="2"/>
        <charset val="204"/>
        <scheme val="minor"/>
      </rPr>
      <t>woodgrain</t>
    </r>
    <r>
      <rPr>
        <sz val="11"/>
        <rFont val="Calibri"/>
        <family val="2"/>
        <charset val="204"/>
        <scheme val="minor"/>
      </rPr>
      <t xml:space="preserve">: RAL 9016, RAL 9006, RAL 8017, RAL 8014,  RAL 7016, RAL 6005, RAL 5010, RAL 3004, RAL 1015, ADS 703. </t>
    </r>
  </si>
  <si>
    <r>
      <rPr>
        <b/>
        <sz val="11"/>
        <rFont val="Calibri"/>
        <family val="2"/>
        <charset val="204"/>
        <scheme val="minor"/>
      </rPr>
      <t xml:space="preserve">S-гофр </t>
    </r>
    <r>
      <rPr>
        <b/>
        <i/>
        <sz val="11"/>
        <rFont val="Calibri"/>
        <family val="2"/>
        <charset val="204"/>
        <scheme val="minor"/>
      </rPr>
      <t>woodgrain</t>
    </r>
    <r>
      <rPr>
        <sz val="11"/>
        <rFont val="Calibri"/>
        <family val="2"/>
        <charset val="204"/>
        <scheme val="minor"/>
      </rPr>
      <t>: RAL 9016, RAL 9006, RAL 8017, RAL 8014,  RAL 7016, RAL 6005, RAL 5010, RAL 3004, RAL 1015, ADS 703, RAL 7004, RAL 7024, RAL 9005.</t>
    </r>
  </si>
  <si>
    <r>
      <rPr>
        <b/>
        <sz val="11"/>
        <rFont val="Calibri"/>
        <family val="2"/>
        <charset val="204"/>
        <scheme val="minor"/>
      </rPr>
      <t xml:space="preserve">М-гофр </t>
    </r>
    <r>
      <rPr>
        <b/>
        <i/>
        <sz val="11"/>
        <rFont val="Calibri"/>
        <family val="2"/>
        <charset val="204"/>
        <scheme val="minor"/>
      </rPr>
      <t>woodgrain</t>
    </r>
    <r>
      <rPr>
        <sz val="11"/>
        <rFont val="Calibri"/>
        <family val="2"/>
        <charset val="204"/>
        <scheme val="minor"/>
      </rPr>
      <t xml:space="preserve">: RAL 9016, RAL 8017, RAL 9005;  </t>
    </r>
    <r>
      <rPr>
        <b/>
        <sz val="11"/>
        <rFont val="Calibri"/>
        <family val="2"/>
        <charset val="204"/>
        <scheme val="minor"/>
      </rPr>
      <t xml:space="preserve">М-гофр </t>
    </r>
    <r>
      <rPr>
        <b/>
        <i/>
        <sz val="11"/>
        <rFont val="Calibri"/>
        <family val="2"/>
        <charset val="204"/>
        <scheme val="minor"/>
      </rPr>
      <t>smooth</t>
    </r>
    <r>
      <rPr>
        <sz val="11"/>
        <rFont val="Calibri"/>
        <family val="2"/>
        <charset val="204"/>
        <scheme val="minor"/>
      </rPr>
      <t xml:space="preserve">: RAL 9016, RAL 7016, RAL 7024; </t>
    </r>
    <r>
      <rPr>
        <b/>
        <sz val="11"/>
        <color theme="1"/>
        <rFont val="Calibri"/>
        <family val="2"/>
        <charset val="204"/>
        <scheme val="minor"/>
      </rPr>
      <t/>
    </r>
  </si>
  <si>
    <r>
      <rPr>
        <b/>
        <sz val="11"/>
        <rFont val="Calibri"/>
        <family val="2"/>
        <charset val="204"/>
        <scheme val="minor"/>
      </rPr>
      <t>L-гофр woodgrain</t>
    </r>
    <r>
      <rPr>
        <sz val="11"/>
        <rFont val="Calibri"/>
        <family val="2"/>
        <charset val="204"/>
        <scheme val="minor"/>
      </rPr>
      <t xml:space="preserve">: RAL 9016, RAL 8017, RAL 9005; </t>
    </r>
    <r>
      <rPr>
        <b/>
        <sz val="11"/>
        <rFont val="Calibri"/>
        <family val="2"/>
        <charset val="204"/>
        <scheme val="minor"/>
      </rPr>
      <t>L-гофр smooth</t>
    </r>
    <r>
      <rPr>
        <sz val="11"/>
        <rFont val="Calibri"/>
        <family val="2"/>
        <charset val="204"/>
        <scheme val="minor"/>
      </rPr>
      <t>: RAL 9016, RAL 7016, ADS 703, RAL 7024, RAL 8017, RAL 9005.</t>
    </r>
  </si>
  <si>
    <r>
      <t>6000</t>
    </r>
    <r>
      <rPr>
        <sz val="11"/>
        <rFont val="Calibri"/>
        <family val="2"/>
        <charset val="204"/>
      </rPr>
      <t>¹</t>
    </r>
  </si>
  <si>
    <r>
      <rPr>
        <b/>
        <sz val="11"/>
        <color theme="1"/>
        <rFont val="Calibri"/>
        <family val="2"/>
        <charset val="204"/>
        <scheme val="minor"/>
      </rPr>
      <t xml:space="preserve">Микроволна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1015, ADS 703. </t>
    </r>
  </si>
  <si>
    <r>
      <t xml:space="preserve"> - профили рамы и коробки</t>
    </r>
    <r>
      <rPr>
        <b/>
        <sz val="13"/>
        <rFont val="Calibri"/>
        <family val="2"/>
        <charset val="204"/>
        <scheme val="minor"/>
      </rPr>
      <t xml:space="preserve"> без терморазрыва</t>
    </r>
    <r>
      <rPr>
        <sz val="13"/>
        <rFont val="Calibri"/>
        <family val="2"/>
        <charset val="204"/>
        <scheme val="minor"/>
      </rPr>
      <t xml:space="preserve">;
- </t>
    </r>
    <r>
      <rPr>
        <b/>
        <sz val="13"/>
        <rFont val="Calibri"/>
        <family val="2"/>
        <charset val="204"/>
        <scheme val="minor"/>
      </rPr>
      <t xml:space="preserve">привлекательный вид </t>
    </r>
    <r>
      <rPr>
        <sz val="13"/>
        <rFont val="Calibri"/>
        <family val="2"/>
        <charset val="204"/>
        <scheme val="minor"/>
      </rPr>
      <t xml:space="preserve">засчет уменьшенной видимой части профилей рамы;
- высота расположения ручки: 860-1200 мм
- </t>
    </r>
    <r>
      <rPr>
        <b/>
        <sz val="13"/>
        <rFont val="Calibri"/>
        <family val="2"/>
        <charset val="204"/>
        <scheme val="minor"/>
      </rPr>
      <t>11</t>
    </r>
    <r>
      <rPr>
        <sz val="13"/>
        <rFont val="Calibri"/>
        <family val="2"/>
        <charset val="204"/>
        <scheme val="minor"/>
      </rPr>
      <t xml:space="preserve"> типов монтажа;
- толщина панелей: </t>
    </r>
    <r>
      <rPr>
        <b/>
        <sz val="13"/>
        <rFont val="Calibri"/>
        <family val="2"/>
        <charset val="204"/>
        <scheme val="minor"/>
      </rPr>
      <t>45 мм
 - не используются замки с функцией анти-паник</t>
    </r>
  </si>
  <si>
    <t>Высота панораных панелей, мм</t>
  </si>
  <si>
    <t>Опция -  покраска панелей в цвет по каталогу RAL, цвет ADS703, DB и 3 цвета с покрытием «МУАР» (только для сэндвич-панелей)</t>
  </si>
  <si>
    <r>
      <t xml:space="preserve">Открывание </t>
    </r>
    <r>
      <rPr>
        <b/>
        <sz val="11"/>
        <color rgb="FFFF0000"/>
        <rFont val="Calibri"/>
        <family val="2"/>
        <charset val="204"/>
        <scheme val="minor"/>
      </rPr>
      <t>наружу</t>
    </r>
    <r>
      <rPr>
        <sz val="11"/>
        <rFont val="Calibri"/>
        <family val="2"/>
        <charset val="204"/>
        <scheme val="minor"/>
      </rPr>
      <t xml:space="preserve"> правое/левое</t>
    </r>
  </si>
  <si>
    <r>
      <rPr>
        <b/>
        <sz val="11"/>
        <rFont val="Calibri"/>
        <family val="2"/>
        <charset val="204"/>
        <scheme val="minor"/>
      </rPr>
      <t xml:space="preserve">Микроволна </t>
    </r>
    <r>
      <rPr>
        <b/>
        <i/>
        <sz val="11"/>
        <rFont val="Calibri"/>
        <family val="2"/>
        <charset val="204"/>
        <scheme val="minor"/>
      </rPr>
      <t>woodgrain</t>
    </r>
    <r>
      <rPr>
        <sz val="11"/>
        <rFont val="Calibri"/>
        <family val="2"/>
        <charset val="204"/>
        <scheme val="minor"/>
      </rPr>
      <t>: RAL 9016, RAL 9006, RAL 8017, RAL 8014,  RAL 7016, RAL 6005, RAL 5010, RAL 3004, RAL 1015, ADS 703, RAL 9007;</t>
    </r>
  </si>
  <si>
    <r>
      <rPr>
        <b/>
        <sz val="11"/>
        <rFont val="Calibri"/>
        <family val="2"/>
        <charset val="204"/>
        <scheme val="minor"/>
      </rPr>
      <t xml:space="preserve">М-гофр </t>
    </r>
    <r>
      <rPr>
        <b/>
        <i/>
        <sz val="11"/>
        <rFont val="Calibri"/>
        <family val="2"/>
        <charset val="204"/>
        <scheme val="minor"/>
      </rPr>
      <t>woodgrain</t>
    </r>
    <r>
      <rPr>
        <sz val="11"/>
        <rFont val="Calibri"/>
        <family val="2"/>
        <charset val="204"/>
        <scheme val="minor"/>
      </rPr>
      <t xml:space="preserve">: RAL 9016, RAL 8017, RAL 8019, RAL 7024;  
</t>
    </r>
    <r>
      <rPr>
        <b/>
        <sz val="11"/>
        <rFont val="Calibri"/>
        <family val="2"/>
        <charset val="204"/>
        <scheme val="minor"/>
      </rPr>
      <t xml:space="preserve">М-гофр </t>
    </r>
    <r>
      <rPr>
        <b/>
        <i/>
        <sz val="11"/>
        <rFont val="Calibri"/>
        <family val="2"/>
        <charset val="204"/>
        <scheme val="minor"/>
      </rPr>
      <t>smooth</t>
    </r>
    <r>
      <rPr>
        <sz val="11"/>
        <rFont val="Calibri"/>
        <family val="2"/>
        <charset val="204"/>
        <scheme val="minor"/>
      </rPr>
      <t xml:space="preserve">: RAL 9016, RAL 7016; </t>
    </r>
    <r>
      <rPr>
        <b/>
        <sz val="11"/>
        <rFont val="Calibri"/>
        <family val="2"/>
        <charset val="204"/>
        <scheme val="minor"/>
      </rPr>
      <t/>
    </r>
  </si>
  <si>
    <r>
      <rPr>
        <b/>
        <sz val="11"/>
        <rFont val="Calibri"/>
        <family val="2"/>
        <charset val="204"/>
        <scheme val="minor"/>
      </rPr>
      <t xml:space="preserve">S-гофр </t>
    </r>
    <r>
      <rPr>
        <b/>
        <i/>
        <sz val="11"/>
        <rFont val="Calibri"/>
        <family val="2"/>
        <charset val="204"/>
        <scheme val="minor"/>
      </rPr>
      <t>woodgrain</t>
    </r>
    <r>
      <rPr>
        <sz val="11"/>
        <rFont val="Calibri"/>
        <family val="2"/>
        <charset val="204"/>
        <scheme val="minor"/>
      </rPr>
      <t>: RAL 9016, RAL 9006, RAL 8017, RAL 8014,  RAL 7016, RAL 6005, RAL 5010, RAL 3004, RAL 1015, ADS 703, RAL 9007, RAL 8019, RAL 7024, RAL 9005;</t>
    </r>
  </si>
  <si>
    <r>
      <rPr>
        <b/>
        <sz val="11"/>
        <rFont val="Calibri"/>
        <family val="2"/>
        <charset val="204"/>
        <scheme val="minor"/>
      </rPr>
      <t>L-гофр woodgrain:</t>
    </r>
    <r>
      <rPr>
        <sz val="11"/>
        <rFont val="Calibri"/>
        <family val="2"/>
        <charset val="204"/>
        <scheme val="minor"/>
      </rPr>
      <t xml:space="preserve"> RAL 9016, RAL 8017, RAL 8019; 
</t>
    </r>
    <r>
      <rPr>
        <b/>
        <sz val="11"/>
        <rFont val="Calibri"/>
        <family val="2"/>
        <charset val="204"/>
        <scheme val="minor"/>
      </rPr>
      <t>L-гофр smooth:</t>
    </r>
    <r>
      <rPr>
        <sz val="11"/>
        <rFont val="Calibri"/>
        <family val="2"/>
        <charset val="204"/>
        <scheme val="minor"/>
      </rPr>
      <t xml:space="preserve"> RAL 9016, RAL 7016, ADS 703, RAL 9007, RAL 7024, RAL 8017, RAL 9005</t>
    </r>
  </si>
  <si>
    <t>C0504</t>
  </si>
  <si>
    <r>
      <rPr>
        <b/>
        <sz val="8"/>
        <color theme="4" tint="-0.499984740745262"/>
        <rFont val="Calibri"/>
        <family val="2"/>
        <charset val="204"/>
      </rPr>
      <t xml:space="preserve">Цепь </t>
    </r>
    <r>
      <rPr>
        <sz val="8"/>
        <color theme="4" tint="-0.499984740745262"/>
        <rFont val="Calibri"/>
        <family val="2"/>
        <charset val="204"/>
      </rPr>
      <t xml:space="preserve">
(удлинитель цепи редуктора. Применяется при высоте расположения вала более 2,75 м в гаражных воротах и более 4,5 м в промышленных воротах)</t>
    </r>
  </si>
  <si>
    <r>
      <rPr>
        <b/>
        <sz val="8"/>
        <color theme="4" tint="-0.499984740745262"/>
        <rFont val="Calibri"/>
        <family val="2"/>
        <charset val="204"/>
      </rPr>
      <t xml:space="preserve">Комплект «L-образных» кронштейнов для фальш-панели </t>
    </r>
    <r>
      <rPr>
        <sz val="8"/>
        <color theme="4" tint="-0.499984740745262"/>
        <rFont val="Calibri"/>
        <family val="2"/>
        <charset val="204"/>
      </rPr>
      <t xml:space="preserve">
Используется при накладном типе монтажа вертикальной фальш-панели. Метизы не входят в состав комплектов.</t>
    </r>
  </si>
  <si>
    <r>
      <rPr>
        <b/>
        <sz val="8"/>
        <color theme="4" tint="-0.499984740745262"/>
        <rFont val="Calibri"/>
        <family val="2"/>
        <charset val="204"/>
      </rPr>
      <t>Комплект монтажных пластин 70х50 для фальш-панели</t>
    </r>
    <r>
      <rPr>
        <sz val="8"/>
        <color theme="4" tint="-0.499984740745262"/>
        <rFont val="Calibri"/>
        <family val="2"/>
        <charset val="204"/>
      </rPr>
      <t xml:space="preserve">
Используется при встроенном типе монтажа вертикальной фальш-панели. Метизы не входят в состав комплектов.</t>
    </r>
  </si>
  <si>
    <t>АЛПС                                  ПО                            AluPro                      AluTherm            AluTrend</t>
  </si>
  <si>
    <t>Одинарное светопрозрачное заполнение 2 мм</t>
  </si>
  <si>
    <t>Толщина: 2 мм</t>
  </si>
  <si>
    <r>
      <rPr>
        <b/>
        <sz val="8"/>
        <color theme="4" tint="-0.499984740745262"/>
        <rFont val="Calibri"/>
        <family val="2"/>
        <charset val="204"/>
      </rPr>
      <t>Одинарное остекление**</t>
    </r>
    <r>
      <rPr>
        <sz val="8"/>
        <color theme="4" tint="-0.499984740745262"/>
        <rFont val="Calibri"/>
        <family val="2"/>
        <charset val="204"/>
      </rPr>
      <t xml:space="preserve">
(одинарная светопрозрачная вставка с SAN-стеклом толщиной 2 мм. Для панорамных секциий  AluPro, AluTrend)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</si>
</sst>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-* #,##0.00\ _₽_-;\-* #,##0.00\ _₽_-;_-* &quot;-&quot;??\ _₽_-;_-@_-"/>
    <numFmt numFmtId="165" formatCode="#,##0.00_ ;\-#,##0.00\ "/>
  </numFmts>
  <fonts count="10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b/>
      <i/>
      <u/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i/>
      <sz val="11"/>
      <color rgb="FF00B05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i/>
      <sz val="12"/>
      <color rgb="FF00B050"/>
      <name val="Calibri"/>
      <family val="2"/>
      <charset val="204"/>
      <scheme val="minor"/>
    </font>
    <font>
      <b/>
      <i/>
      <u/>
      <sz val="12"/>
      <color rgb="FF00B05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rgb="FF00B05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3"/>
      <name val="Calibri"/>
      <family val="2"/>
      <charset val="204"/>
      <scheme val="minor"/>
    </font>
    <font>
      <b/>
      <i/>
      <sz val="11"/>
      <color rgb="FF0070C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4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color theme="3"/>
      <name val="Calibri"/>
      <family val="2"/>
      <charset val="204"/>
      <scheme val="minor"/>
    </font>
    <font>
      <sz val="10"/>
      <color theme="3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b/>
      <sz val="9"/>
      <color theme="3"/>
      <name val="Calibri"/>
      <family val="2"/>
      <charset val="204"/>
      <scheme val="minor"/>
    </font>
    <font>
      <b/>
      <sz val="7.5"/>
      <color theme="3"/>
      <name val="Calibri"/>
      <family val="2"/>
      <charset val="204"/>
      <scheme val="minor"/>
    </font>
    <font>
      <sz val="8"/>
      <color theme="3"/>
      <name val="Calibri"/>
      <family val="2"/>
      <charset val="204"/>
    </font>
    <font>
      <b/>
      <sz val="8"/>
      <color theme="3"/>
      <name val="Calibri"/>
      <family val="2"/>
      <charset val="204"/>
    </font>
    <font>
      <b/>
      <u/>
      <sz val="10"/>
      <color theme="3"/>
      <name val="Calibri"/>
      <family val="2"/>
      <charset val="204"/>
    </font>
    <font>
      <b/>
      <sz val="10"/>
      <color theme="3"/>
      <name val="Calibri"/>
      <family val="2"/>
      <charset val="204"/>
    </font>
    <font>
      <b/>
      <u/>
      <sz val="10"/>
      <color theme="3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9"/>
      <name val="Calibri"/>
      <family val="2"/>
      <charset val="204"/>
      <scheme val="minor"/>
    </font>
    <font>
      <b/>
      <i/>
      <sz val="12"/>
      <color rgb="FF00B050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i/>
      <sz val="12"/>
      <color rgb="FFFF0000"/>
      <name val="Calibri"/>
      <family val="2"/>
      <charset val="204"/>
      <scheme val="minor"/>
    </font>
    <font>
      <b/>
      <i/>
      <u val="double"/>
      <sz val="11"/>
      <color rgb="FFFF0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i/>
      <sz val="10"/>
      <color rgb="FF0070C0"/>
      <name val="Calibri"/>
      <family val="2"/>
      <charset val="204"/>
      <scheme val="minor"/>
    </font>
    <font>
      <b/>
      <i/>
      <u/>
      <sz val="10"/>
      <color rgb="FF0070C0"/>
      <name val="Calibri"/>
      <family val="2"/>
      <charset val="204"/>
      <scheme val="minor"/>
    </font>
    <font>
      <b/>
      <i/>
      <sz val="10"/>
      <color theme="3"/>
      <name val="Calibri"/>
      <family val="2"/>
      <charset val="204"/>
      <scheme val="minor"/>
    </font>
    <font>
      <i/>
      <sz val="10"/>
      <color theme="3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5"/>
      <color rgb="FFFF00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10.5"/>
      <color rgb="FFFF0000"/>
      <name val="Calibri"/>
      <family val="2"/>
      <charset val="204"/>
      <scheme val="minor"/>
    </font>
    <font>
      <sz val="8"/>
      <color theme="4" tint="-0.499984740745262"/>
      <name val="Calibri"/>
      <family val="2"/>
      <charset val="204"/>
      <scheme val="minor"/>
    </font>
    <font>
      <b/>
      <sz val="8"/>
      <color theme="4" tint="-0.499984740745262"/>
      <name val="Calibri"/>
      <family val="2"/>
      <charset val="204"/>
    </font>
    <font>
      <sz val="8"/>
      <color theme="4" tint="-0.499984740745262"/>
      <name val="Calibri"/>
      <family val="2"/>
      <charset val="204"/>
    </font>
    <font>
      <b/>
      <sz val="8"/>
      <color theme="4" tint="-0.499984740745262"/>
      <name val="Calibri"/>
      <family val="2"/>
      <charset val="204"/>
      <scheme val="minor"/>
    </font>
    <font>
      <u/>
      <sz val="8"/>
      <color theme="4" tint="-0.499984740745262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8"/>
      <color theme="0"/>
      <name val="Calibri"/>
      <family val="2"/>
      <charset val="204"/>
      <scheme val="minor"/>
    </font>
    <font>
      <sz val="10"/>
      <color rgb="FF6A8759"/>
      <name val="Courier New"/>
      <family val="3"/>
      <charset val="204"/>
    </font>
    <font>
      <b/>
      <i/>
      <sz val="10"/>
      <color rgb="FFFF0000"/>
      <name val="Arial"/>
      <family val="2"/>
      <charset val="204"/>
    </font>
    <font>
      <sz val="11"/>
      <color rgb="FF333333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13"/>
      <color rgb="FFFF0000"/>
      <name val="Calibri"/>
      <family val="2"/>
      <charset val="204"/>
      <scheme val="minor"/>
    </font>
    <font>
      <b/>
      <sz val="7.5"/>
      <color theme="4" tint="-0.249977111117893"/>
      <name val="Calibri"/>
      <family val="2"/>
      <charset val="204"/>
      <scheme val="minor"/>
    </font>
    <font>
      <sz val="10"/>
      <color theme="4" tint="-0.499984740745262"/>
      <name val="Calibri"/>
      <family val="2"/>
      <charset val="204"/>
      <scheme val="minor"/>
    </font>
    <font>
      <b/>
      <sz val="10"/>
      <color theme="4" tint="-0.499984740745262"/>
      <name val="Calibri"/>
      <family val="2"/>
      <charset val="204"/>
      <scheme val="minor"/>
    </font>
    <font>
      <sz val="7.5"/>
      <color theme="4" tint="-0.499984740745262"/>
      <name val="Calibri"/>
      <family val="2"/>
      <charset val="204"/>
      <scheme val="minor"/>
    </font>
    <font>
      <sz val="11"/>
      <color theme="4" tint="-0.499984740745262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9"/>
      <color theme="4" tint="-0.499984740745262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.5"/>
      <color theme="4" tint="-0.499984740745262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8"/>
      <color theme="1" tint="0.249977111117893"/>
      <name val="Calibri"/>
      <family val="2"/>
      <charset val="204"/>
      <scheme val="minor"/>
    </font>
    <font>
      <sz val="9.5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color theme="4" tint="-0.499984740745262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3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79998168889431442"/>
        <bgColor theme="8" tint="0.79998168889431442"/>
      </patternFill>
    </fill>
  </fills>
  <borders count="8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medium">
        <color indexed="8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8"/>
      </left>
      <right style="thin">
        <color rgb="FF000000"/>
      </right>
      <top style="thin">
        <color rgb="FF000000"/>
      </top>
      <bottom/>
      <diagonal/>
    </border>
    <border>
      <left style="medium">
        <color indexed="8"/>
      </left>
      <right/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58">
    <xf numFmtId="0" fontId="0" fillId="0" borderId="0"/>
    <xf numFmtId="0" fontId="39" fillId="0" borderId="0"/>
    <xf numFmtId="0" fontId="43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0" fontId="51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5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8" fillId="0" borderId="0"/>
    <xf numFmtId="0" fontId="69" fillId="0" borderId="0"/>
    <xf numFmtId="164" fontId="38" fillId="0" borderId="0" applyFont="0" applyFill="0" applyBorder="0" applyAlignment="0" applyProtection="0"/>
    <xf numFmtId="43" fontId="38" fillId="0" borderId="0" applyFont="0" applyFill="0" applyBorder="0" applyAlignment="0" applyProtection="0"/>
  </cellStyleXfs>
  <cellXfs count="925">
    <xf numFmtId="0" fontId="0" fillId="0" borderId="0" xfId="0"/>
    <xf numFmtId="0" fontId="36" fillId="0" borderId="28" xfId="0" applyNumberFormat="1" applyFont="1" applyBorder="1" applyAlignment="1">
      <alignment horizontal="center"/>
    </xf>
    <xf numFmtId="0" fontId="36" fillId="0" borderId="27" xfId="0" applyNumberFormat="1" applyFont="1" applyBorder="1" applyAlignment="1">
      <alignment horizontal="center"/>
    </xf>
    <xf numFmtId="0" fontId="36" fillId="10" borderId="10" xfId="0" applyNumberFormat="1" applyFont="1" applyFill="1" applyBorder="1" applyAlignment="1">
      <alignment horizontal="center"/>
    </xf>
    <xf numFmtId="0" fontId="36" fillId="10" borderId="12" xfId="0" applyNumberFormat="1" applyFont="1" applyFill="1" applyBorder="1" applyAlignment="1">
      <alignment horizontal="center"/>
    </xf>
    <xf numFmtId="0" fontId="81" fillId="0" borderId="27" xfId="0" applyNumberFormat="1" applyFont="1" applyBorder="1" applyAlignment="1">
      <alignment horizontal="center"/>
    </xf>
    <xf numFmtId="0" fontId="81" fillId="0" borderId="28" xfId="0" applyNumberFormat="1" applyFont="1" applyBorder="1" applyAlignment="1">
      <alignment horizontal="center"/>
    </xf>
    <xf numFmtId="0" fontId="36" fillId="10" borderId="27" xfId="0" applyNumberFormat="1" applyFont="1" applyFill="1" applyBorder="1" applyAlignment="1">
      <alignment horizontal="center"/>
    </xf>
    <xf numFmtId="0" fontId="36" fillId="10" borderId="28" xfId="0" applyNumberFormat="1" applyFont="1" applyFill="1" applyBorder="1" applyAlignment="1">
      <alignment horizontal="center"/>
    </xf>
    <xf numFmtId="0" fontId="4" fillId="0" borderId="0" xfId="0" applyFont="1"/>
    <xf numFmtId="0" fontId="83" fillId="0" borderId="0" xfId="0" applyFont="1" applyBorder="1" applyAlignment="1">
      <alignment vertical="center"/>
    </xf>
    <xf numFmtId="0" fontId="0" fillId="0" borderId="9" xfId="0" applyBorder="1"/>
    <xf numFmtId="0" fontId="1" fillId="2" borderId="0" xfId="0" applyFont="1" applyFill="1" applyAlignment="1" applyProtection="1">
      <alignment wrapText="1"/>
    </xf>
    <xf numFmtId="0" fontId="0" fillId="0" borderId="0" xfId="0" applyProtection="1"/>
    <xf numFmtId="0" fontId="0" fillId="2" borderId="0" xfId="0" applyFill="1" applyProtection="1"/>
    <xf numFmtId="0" fontId="65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2" fillId="2" borderId="0" xfId="0" applyFont="1" applyFill="1" applyAlignment="1" applyProtection="1"/>
    <xf numFmtId="0" fontId="0" fillId="2" borderId="0" xfId="0" applyFill="1" applyBorder="1" applyProtection="1"/>
    <xf numFmtId="0" fontId="7" fillId="2" borderId="0" xfId="0" applyFont="1" applyFill="1" applyAlignment="1" applyProtection="1">
      <alignment horizontal="left"/>
    </xf>
    <xf numFmtId="0" fontId="9" fillId="2" borderId="0" xfId="0" applyFont="1" applyFill="1" applyProtection="1"/>
    <xf numFmtId="0" fontId="6" fillId="2" borderId="0" xfId="0" applyFont="1" applyFill="1" applyAlignment="1" applyProtection="1">
      <alignment horizontal="left"/>
    </xf>
    <xf numFmtId="0" fontId="6" fillId="2" borderId="0" xfId="0" applyFont="1" applyFill="1" applyAlignment="1" applyProtection="1">
      <alignment horizontal="center"/>
    </xf>
    <xf numFmtId="0" fontId="1" fillId="2" borderId="9" xfId="0" applyFont="1" applyFill="1" applyBorder="1" applyAlignment="1" applyProtection="1">
      <alignment horizontal="center"/>
    </xf>
    <xf numFmtId="0" fontId="0" fillId="2" borderId="0" xfId="0" applyFill="1" applyBorder="1" applyAlignment="1" applyProtection="1">
      <alignment horizontal="left"/>
    </xf>
    <xf numFmtId="0" fontId="0" fillId="2" borderId="0" xfId="0" applyFill="1" applyBorder="1" applyAlignment="1" applyProtection="1">
      <alignment horizontal="center"/>
    </xf>
    <xf numFmtId="0" fontId="6" fillId="2" borderId="0" xfId="0" applyFont="1" applyFill="1" applyProtection="1"/>
    <xf numFmtId="0" fontId="17" fillId="2" borderId="0" xfId="0" applyFont="1" applyFill="1" applyAlignment="1" applyProtection="1"/>
    <xf numFmtId="0" fontId="33" fillId="2" borderId="0" xfId="0" applyFont="1" applyFill="1" applyAlignment="1" applyProtection="1">
      <alignment horizontal="center"/>
    </xf>
    <xf numFmtId="0" fontId="33" fillId="2" borderId="38" xfId="0" applyFont="1" applyFill="1" applyBorder="1" applyAlignment="1" applyProtection="1">
      <alignment horizontal="center"/>
    </xf>
    <xf numFmtId="0" fontId="18" fillId="2" borderId="0" xfId="0" applyFont="1" applyFill="1" applyBorder="1" applyAlignment="1" applyProtection="1"/>
    <xf numFmtId="0" fontId="14" fillId="2" borderId="31" xfId="0" applyFont="1" applyFill="1" applyBorder="1" applyAlignment="1" applyProtection="1">
      <alignment vertical="center"/>
    </xf>
    <xf numFmtId="0" fontId="15" fillId="2" borderId="31" xfId="0" applyFont="1" applyFill="1" applyBorder="1" applyAlignment="1" applyProtection="1">
      <alignment vertical="center"/>
    </xf>
    <xf numFmtId="0" fontId="0" fillId="0" borderId="31" xfId="0" applyBorder="1" applyProtection="1"/>
    <xf numFmtId="0" fontId="6" fillId="2" borderId="0" xfId="0" applyFont="1" applyFill="1" applyAlignment="1" applyProtection="1">
      <alignment horizontal="left" wrapText="1"/>
    </xf>
    <xf numFmtId="0" fontId="0" fillId="2" borderId="0" xfId="0" applyFont="1" applyFill="1" applyBorder="1" applyAlignment="1" applyProtection="1">
      <alignment horizontal="center" wrapText="1"/>
    </xf>
    <xf numFmtId="0" fontId="5" fillId="2" borderId="0" xfId="0" applyFont="1" applyFill="1" applyProtection="1"/>
    <xf numFmtId="0" fontId="17" fillId="2" borderId="33" xfId="0" applyFont="1" applyFill="1" applyBorder="1" applyAlignment="1" applyProtection="1"/>
    <xf numFmtId="0" fontId="17" fillId="0" borderId="33" xfId="0" applyFont="1" applyBorder="1" applyAlignment="1" applyProtection="1"/>
    <xf numFmtId="0" fontId="0" fillId="2" borderId="33" xfId="0" applyFill="1" applyBorder="1" applyProtection="1"/>
    <xf numFmtId="0" fontId="21" fillId="2" borderId="33" xfId="0" applyFont="1" applyFill="1" applyBorder="1" applyAlignment="1" applyProtection="1">
      <alignment wrapText="1"/>
    </xf>
    <xf numFmtId="0" fontId="0" fillId="0" borderId="33" xfId="0" applyBorder="1" applyProtection="1"/>
    <xf numFmtId="0" fontId="0" fillId="2" borderId="0" xfId="0" applyFill="1" applyBorder="1" applyAlignment="1" applyProtection="1"/>
    <xf numFmtId="0" fontId="70" fillId="2" borderId="0" xfId="0" applyFont="1" applyFill="1" applyAlignment="1" applyProtection="1"/>
    <xf numFmtId="0" fontId="0" fillId="2" borderId="0" xfId="0" applyFill="1" applyAlignment="1" applyProtection="1">
      <alignment vertical="top" wrapText="1"/>
    </xf>
    <xf numFmtId="0" fontId="82" fillId="2" borderId="0" xfId="0" applyFont="1" applyFill="1" applyProtection="1">
      <protection locked="0"/>
    </xf>
    <xf numFmtId="0" fontId="5" fillId="2" borderId="0" xfId="0" applyFont="1" applyFill="1" applyAlignment="1" applyProtection="1">
      <alignment horizontal="center"/>
    </xf>
    <xf numFmtId="0" fontId="5" fillId="2" borderId="0" xfId="0" applyFont="1" applyFill="1" applyAlignment="1" applyProtection="1"/>
    <xf numFmtId="0" fontId="19" fillId="2" borderId="0" xfId="0" applyFont="1" applyFill="1" applyAlignment="1" applyProtection="1"/>
    <xf numFmtId="0" fontId="11" fillId="2" borderId="0" xfId="0" applyFont="1" applyFill="1" applyAlignment="1" applyProtection="1"/>
    <xf numFmtId="0" fontId="11" fillId="2" borderId="0" xfId="0" applyFont="1" applyFill="1" applyAlignment="1" applyProtection="1">
      <alignment horizontal="center"/>
    </xf>
    <xf numFmtId="0" fontId="11" fillId="2" borderId="0" xfId="0" applyFont="1" applyFill="1" applyAlignment="1" applyProtection="1">
      <alignment horizontal="left"/>
    </xf>
    <xf numFmtId="0" fontId="77" fillId="7" borderId="0" xfId="0" applyFont="1" applyFill="1" applyAlignment="1" applyProtection="1">
      <alignment horizontal="centerContinuous" vertical="center"/>
    </xf>
    <xf numFmtId="0" fontId="1" fillId="2" borderId="0" xfId="0" applyFont="1" applyFill="1" applyProtection="1"/>
    <xf numFmtId="0" fontId="19" fillId="2" borderId="0" xfId="0" applyFont="1" applyFill="1" applyAlignment="1" applyProtection="1">
      <alignment horizontal="right"/>
    </xf>
    <xf numFmtId="0" fontId="25" fillId="5" borderId="62" xfId="0" applyFont="1" applyFill="1" applyBorder="1" applyProtection="1"/>
    <xf numFmtId="0" fontId="25" fillId="5" borderId="63" xfId="0" applyFont="1" applyFill="1" applyBorder="1" applyProtection="1"/>
    <xf numFmtId="0" fontId="25" fillId="5" borderId="64" xfId="0" applyFont="1" applyFill="1" applyBorder="1" applyProtection="1"/>
    <xf numFmtId="0" fontId="25" fillId="5" borderId="65" xfId="0" applyFont="1" applyFill="1" applyBorder="1" applyProtection="1"/>
    <xf numFmtId="0" fontId="25" fillId="5" borderId="68" xfId="0" applyFont="1" applyFill="1" applyBorder="1" applyProtection="1"/>
    <xf numFmtId="0" fontId="0" fillId="3" borderId="0" xfId="0" applyFill="1" applyProtection="1"/>
    <xf numFmtId="0" fontId="64" fillId="2" borderId="0" xfId="0" applyFont="1" applyFill="1" applyProtection="1"/>
    <xf numFmtId="0" fontId="0" fillId="6" borderId="0" xfId="0" applyFill="1" applyProtection="1"/>
    <xf numFmtId="0" fontId="32" fillId="2" borderId="0" xfId="0" applyFont="1" applyFill="1" applyProtection="1"/>
    <xf numFmtId="0" fontId="1" fillId="2" borderId="0" xfId="0" applyFont="1" applyFill="1" applyAlignment="1" applyProtection="1">
      <alignment horizontal="left"/>
    </xf>
    <xf numFmtId="0" fontId="4" fillId="2" borderId="0" xfId="0" applyFont="1" applyFill="1" applyAlignment="1" applyProtection="1">
      <alignment horizontal="center"/>
    </xf>
    <xf numFmtId="0" fontId="25" fillId="5" borderId="13" xfId="0" applyFont="1" applyFill="1" applyBorder="1" applyProtection="1"/>
    <xf numFmtId="0" fontId="25" fillId="5" borderId="14" xfId="0" applyFont="1" applyFill="1" applyBorder="1" applyProtection="1"/>
    <xf numFmtId="0" fontId="25" fillId="5" borderId="41" xfId="0" applyFont="1" applyFill="1" applyBorder="1" applyProtection="1"/>
    <xf numFmtId="0" fontId="25" fillId="5" borderId="17" xfId="0" applyFont="1" applyFill="1" applyBorder="1" applyProtection="1"/>
    <xf numFmtId="0" fontId="25" fillId="5" borderId="19" xfId="0" applyFont="1" applyFill="1" applyBorder="1" applyProtection="1"/>
    <xf numFmtId="0" fontId="25" fillId="2" borderId="0" xfId="0" applyFont="1" applyFill="1" applyBorder="1" applyProtection="1"/>
    <xf numFmtId="0" fontId="0" fillId="0" borderId="0" xfId="0" applyBorder="1" applyProtection="1"/>
    <xf numFmtId="0" fontId="7" fillId="4" borderId="0" xfId="0" applyFont="1" applyFill="1" applyAlignment="1" applyProtection="1"/>
    <xf numFmtId="0" fontId="0" fillId="4" borderId="0" xfId="0" applyFill="1" applyProtection="1"/>
    <xf numFmtId="0" fontId="7" fillId="2" borderId="0" xfId="0" applyFont="1" applyFill="1" applyAlignment="1" applyProtection="1"/>
    <xf numFmtId="0" fontId="7" fillId="2" borderId="0" xfId="0" applyFont="1" applyFill="1" applyAlignment="1" applyProtection="1">
      <alignment vertical="top"/>
    </xf>
    <xf numFmtId="0" fontId="7" fillId="2" borderId="0" xfId="0" applyFont="1" applyFill="1" applyProtection="1"/>
    <xf numFmtId="0" fontId="26" fillId="2" borderId="0" xfId="0" applyFont="1" applyFill="1" applyProtection="1"/>
    <xf numFmtId="0" fontId="0" fillId="2" borderId="0" xfId="0" applyFill="1" applyAlignment="1" applyProtection="1">
      <alignment wrapText="1"/>
    </xf>
    <xf numFmtId="0" fontId="66" fillId="2" borderId="0" xfId="0" applyFont="1" applyFill="1" applyProtection="1"/>
    <xf numFmtId="0" fontId="0" fillId="7" borderId="0" xfId="0" applyFill="1" applyProtection="1"/>
    <xf numFmtId="43" fontId="0" fillId="6" borderId="1" xfId="157" applyFont="1" applyFill="1" applyBorder="1" applyProtection="1"/>
    <xf numFmtId="0" fontId="28" fillId="5" borderId="9" xfId="0" applyFont="1" applyFill="1" applyBorder="1" applyAlignment="1" applyProtection="1">
      <alignment horizontal="center"/>
    </xf>
    <xf numFmtId="0" fontId="68" fillId="7" borderId="9" xfId="0" applyFont="1" applyFill="1" applyBorder="1" applyAlignment="1" applyProtection="1">
      <alignment horizontal="right"/>
    </xf>
    <xf numFmtId="0" fontId="25" fillId="5" borderId="34" xfId="0" applyFont="1" applyFill="1" applyBorder="1" applyProtection="1"/>
    <xf numFmtId="0" fontId="25" fillId="5" borderId="35" xfId="0" applyFont="1" applyFill="1" applyBorder="1" applyProtection="1"/>
    <xf numFmtId="0" fontId="25" fillId="5" borderId="36" xfId="0" applyFont="1" applyFill="1" applyBorder="1" applyProtection="1"/>
    <xf numFmtId="0" fontId="25" fillId="5" borderId="53" xfId="0" applyFont="1" applyFill="1" applyBorder="1" applyProtection="1"/>
    <xf numFmtId="0" fontId="25" fillId="5" borderId="40" xfId="0" applyFont="1" applyFill="1" applyBorder="1" applyProtection="1"/>
    <xf numFmtId="0" fontId="25" fillId="5" borderId="9" xfId="0" applyFont="1" applyFill="1" applyBorder="1" applyProtection="1"/>
    <xf numFmtId="0" fontId="64" fillId="2" borderId="0" xfId="0" applyFont="1" applyFill="1" applyAlignment="1" applyProtection="1">
      <alignment horizontal="center"/>
    </xf>
    <xf numFmtId="0" fontId="25" fillId="5" borderId="54" xfId="0" applyFont="1" applyFill="1" applyBorder="1" applyProtection="1"/>
    <xf numFmtId="3" fontId="30" fillId="2" borderId="0" xfId="0" applyNumberFormat="1" applyFont="1" applyFill="1" applyBorder="1" applyProtection="1"/>
    <xf numFmtId="0" fontId="28" fillId="5" borderId="13" xfId="0" applyFont="1" applyFill="1" applyBorder="1" applyAlignment="1" applyProtection="1">
      <alignment horizontal="right"/>
    </xf>
    <xf numFmtId="0" fontId="28" fillId="5" borderId="14" xfId="0" applyFont="1" applyFill="1" applyBorder="1" applyAlignment="1" applyProtection="1">
      <alignment horizontal="right"/>
    </xf>
    <xf numFmtId="0" fontId="28" fillId="5" borderId="41" xfId="0" applyFont="1" applyFill="1" applyBorder="1" applyAlignment="1" applyProtection="1">
      <alignment horizontal="right"/>
    </xf>
    <xf numFmtId="0" fontId="28" fillId="5" borderId="17" xfId="0" applyFont="1" applyFill="1" applyBorder="1" applyAlignment="1" applyProtection="1">
      <alignment horizontal="right"/>
    </xf>
    <xf numFmtId="0" fontId="68" fillId="7" borderId="43" xfId="0" applyFont="1" applyFill="1" applyBorder="1" applyAlignment="1" applyProtection="1">
      <alignment horizontal="right"/>
    </xf>
    <xf numFmtId="0" fontId="28" fillId="5" borderId="19" xfId="0" applyFont="1" applyFill="1" applyBorder="1" applyAlignment="1" applyProtection="1">
      <alignment horizontal="right"/>
    </xf>
    <xf numFmtId="0" fontId="68" fillId="7" borderId="20" xfId="0" applyFont="1" applyFill="1" applyBorder="1" applyAlignment="1" applyProtection="1">
      <alignment horizontal="right"/>
    </xf>
    <xf numFmtId="0" fontId="68" fillId="7" borderId="55" xfId="0" applyFont="1" applyFill="1" applyBorder="1" applyAlignment="1" applyProtection="1">
      <alignment horizontal="right"/>
    </xf>
    <xf numFmtId="0" fontId="4" fillId="2" borderId="0" xfId="0" applyFont="1" applyFill="1" applyProtection="1"/>
    <xf numFmtId="0" fontId="4" fillId="3" borderId="0" xfId="0" applyFont="1" applyFill="1" applyAlignment="1" applyProtection="1"/>
    <xf numFmtId="0" fontId="0" fillId="2" borderId="31" xfId="0" applyFill="1" applyBorder="1" applyProtection="1"/>
    <xf numFmtId="0" fontId="10" fillId="2" borderId="9" xfId="0" applyFont="1" applyFill="1" applyBorder="1" applyAlignment="1" applyProtection="1">
      <alignment horizontal="center" vertical="center" wrapText="1"/>
    </xf>
    <xf numFmtId="0" fontId="0" fillId="2" borderId="9" xfId="0" applyFill="1" applyBorder="1" applyAlignment="1" applyProtection="1">
      <alignment horizontal="center" vertical="center"/>
    </xf>
    <xf numFmtId="0" fontId="0" fillId="2" borderId="38" xfId="0" applyFill="1" applyBorder="1" applyAlignment="1" applyProtection="1"/>
    <xf numFmtId="0" fontId="43" fillId="2" borderId="0" xfId="2" applyFill="1" applyAlignment="1" applyProtection="1">
      <protection locked="0"/>
    </xf>
    <xf numFmtId="0" fontId="43" fillId="2" borderId="0" xfId="2" applyFill="1" applyAlignment="1" applyProtection="1"/>
    <xf numFmtId="0" fontId="7" fillId="4" borderId="0" xfId="0" applyFont="1" applyFill="1" applyAlignment="1" applyProtection="1">
      <alignment vertical="top" wrapText="1"/>
    </xf>
    <xf numFmtId="0" fontId="33" fillId="2" borderId="0" xfId="0" applyFont="1" applyFill="1" applyProtection="1"/>
    <xf numFmtId="0" fontId="7" fillId="2" borderId="0" xfId="0" applyFont="1" applyFill="1" applyAlignment="1" applyProtection="1">
      <alignment horizontal="left" vertical="top" wrapText="1"/>
    </xf>
    <xf numFmtId="0" fontId="7" fillId="2" borderId="0" xfId="0" applyFont="1" applyFill="1" applyAlignment="1" applyProtection="1">
      <alignment vertical="top" wrapText="1"/>
    </xf>
    <xf numFmtId="3" fontId="31" fillId="4" borderId="9" xfId="0" applyNumberFormat="1" applyFont="1" applyFill="1" applyBorder="1" applyAlignment="1" applyProtection="1">
      <alignment horizontal="center" vertical="center"/>
    </xf>
    <xf numFmtId="0" fontId="0" fillId="2" borderId="0" xfId="0" applyFill="1" applyAlignment="1" applyProtection="1">
      <alignment horizontal="left" wrapText="1"/>
    </xf>
    <xf numFmtId="0" fontId="28" fillId="5" borderId="13" xfId="0" applyFont="1" applyFill="1" applyBorder="1" applyProtection="1"/>
    <xf numFmtId="0" fontId="28" fillId="5" borderId="14" xfId="0" applyFont="1" applyFill="1" applyBorder="1" applyProtection="1"/>
    <xf numFmtId="0" fontId="28" fillId="5" borderId="41" xfId="0" applyFont="1" applyFill="1" applyBorder="1" applyProtection="1"/>
    <xf numFmtId="0" fontId="28" fillId="5" borderId="17" xfId="0" applyFont="1" applyFill="1" applyBorder="1" applyProtection="1"/>
    <xf numFmtId="0" fontId="68" fillId="7" borderId="9" xfId="0" applyFont="1" applyFill="1" applyBorder="1" applyProtection="1"/>
    <xf numFmtId="0" fontId="68" fillId="7" borderId="43" xfId="0" applyFont="1" applyFill="1" applyBorder="1" applyProtection="1"/>
    <xf numFmtId="0" fontId="28" fillId="5" borderId="19" xfId="0" applyFont="1" applyFill="1" applyBorder="1" applyProtection="1"/>
    <xf numFmtId="0" fontId="68" fillId="7" borderId="20" xfId="0" applyFont="1" applyFill="1" applyBorder="1" applyProtection="1"/>
    <xf numFmtId="0" fontId="68" fillId="7" borderId="55" xfId="0" applyFont="1" applyFill="1" applyBorder="1" applyProtection="1"/>
    <xf numFmtId="0" fontId="7" fillId="4" borderId="0" xfId="0" applyFont="1" applyFill="1" applyAlignment="1" applyProtection="1">
      <alignment vertical="top"/>
    </xf>
    <xf numFmtId="9" fontId="0" fillId="2" borderId="0" xfId="0" applyNumberFormat="1" applyFill="1" applyProtection="1"/>
    <xf numFmtId="3" fontId="0" fillId="2" borderId="0" xfId="0" applyNumberFormat="1" applyFill="1" applyProtection="1"/>
    <xf numFmtId="0" fontId="7" fillId="2" borderId="0" xfId="0" applyFont="1" applyFill="1" applyAlignment="1" applyProtection="1">
      <alignment wrapText="1"/>
    </xf>
    <xf numFmtId="0" fontId="7" fillId="4" borderId="0" xfId="0" applyFont="1" applyFill="1" applyAlignment="1" applyProtection="1">
      <alignment wrapText="1"/>
    </xf>
    <xf numFmtId="0" fontId="0" fillId="2" borderId="0" xfId="0" applyFill="1" applyAlignment="1" applyProtection="1">
      <alignment vertical="center" wrapText="1"/>
    </xf>
    <xf numFmtId="0" fontId="0" fillId="2" borderId="0" xfId="0" applyFill="1" applyAlignment="1" applyProtection="1">
      <alignment horizontal="center" vertical="center" wrapText="1"/>
    </xf>
    <xf numFmtId="0" fontId="4" fillId="3" borderId="0" xfId="0" applyFont="1" applyFill="1" applyBorder="1" applyAlignment="1" applyProtection="1">
      <alignment horizontal="center"/>
    </xf>
    <xf numFmtId="3" fontId="31" fillId="2" borderId="0" xfId="0" applyNumberFormat="1" applyFont="1" applyFill="1" applyBorder="1" applyAlignment="1" applyProtection="1">
      <alignment horizontal="center" vertical="center"/>
    </xf>
    <xf numFmtId="0" fontId="1" fillId="2" borderId="0" xfId="0" applyFont="1" applyFill="1" applyBorder="1" applyProtection="1"/>
    <xf numFmtId="0" fontId="19" fillId="5" borderId="9" xfId="0" applyFont="1" applyFill="1" applyBorder="1" applyProtection="1"/>
    <xf numFmtId="9" fontId="7" fillId="2" borderId="0" xfId="0" applyNumberFormat="1" applyFont="1" applyFill="1" applyAlignment="1" applyProtection="1">
      <alignment horizontal="left" vertical="top" wrapText="1"/>
    </xf>
    <xf numFmtId="0" fontId="3" fillId="2" borderId="0" xfId="0" applyFont="1" applyFill="1" applyProtection="1"/>
    <xf numFmtId="0" fontId="7" fillId="4" borderId="0" xfId="0" applyFont="1" applyFill="1" applyProtection="1"/>
    <xf numFmtId="0" fontId="59" fillId="2" borderId="0" xfId="0" applyFont="1" applyFill="1" applyProtection="1"/>
    <xf numFmtId="0" fontId="60" fillId="2" borderId="0" xfId="0" applyFont="1" applyFill="1" applyProtection="1"/>
    <xf numFmtId="0" fontId="33" fillId="2" borderId="0" xfId="0" applyFont="1" applyFill="1" applyAlignment="1" applyProtection="1"/>
    <xf numFmtId="0" fontId="17" fillId="2" borderId="0" xfId="0" applyFont="1" applyFill="1" applyAlignment="1" applyProtection="1">
      <alignment horizontal="center"/>
    </xf>
    <xf numFmtId="0" fontId="35" fillId="2" borderId="0" xfId="0" applyFont="1" applyFill="1" applyAlignment="1" applyProtection="1">
      <alignment horizontal="left"/>
    </xf>
    <xf numFmtId="3" fontId="0" fillId="2" borderId="0" xfId="0" applyNumberFormat="1" applyFont="1" applyFill="1" applyBorder="1" applyProtection="1"/>
    <xf numFmtId="0" fontId="25" fillId="5" borderId="75" xfId="0" applyFont="1" applyFill="1" applyBorder="1" applyProtection="1"/>
    <xf numFmtId="0" fontId="33" fillId="2" borderId="0" xfId="0" applyFont="1" applyFill="1" applyAlignment="1" applyProtection="1">
      <alignment wrapText="1"/>
    </xf>
    <xf numFmtId="0" fontId="60" fillId="2" borderId="0" xfId="0" applyFont="1" applyFill="1" applyAlignment="1" applyProtection="1"/>
    <xf numFmtId="0" fontId="41" fillId="2" borderId="0" xfId="1" applyFont="1" applyFill="1" applyProtection="1"/>
    <xf numFmtId="0" fontId="59" fillId="2" borderId="0" xfId="0" applyFont="1" applyFill="1" applyAlignment="1" applyProtection="1"/>
    <xf numFmtId="0" fontId="59" fillId="2" borderId="0" xfId="1" applyFont="1" applyFill="1" applyBorder="1" applyAlignment="1" applyProtection="1">
      <alignment horizontal="right"/>
    </xf>
    <xf numFmtId="0" fontId="0" fillId="7" borderId="0" xfId="0" applyNumberFormat="1" applyFill="1" applyProtection="1"/>
    <xf numFmtId="0" fontId="77" fillId="7" borderId="0" xfId="0" applyFont="1" applyFill="1" applyBorder="1" applyAlignment="1" applyProtection="1">
      <alignment horizontal="centerContinuous" vertical="center"/>
    </xf>
    <xf numFmtId="43" fontId="0" fillId="6" borderId="1" xfId="157" applyFont="1" applyFill="1" applyBorder="1" applyAlignment="1" applyProtection="1">
      <alignment horizontal="center" vertical="center"/>
    </xf>
    <xf numFmtId="0" fontId="45" fillId="2" borderId="19" xfId="1" applyFont="1" applyFill="1" applyBorder="1" applyAlignment="1" applyProtection="1">
      <alignment horizontal="center" vertical="center" textRotation="90" wrapText="1"/>
    </xf>
    <xf numFmtId="0" fontId="45" fillId="2" borderId="20" xfId="1" applyFont="1" applyFill="1" applyBorder="1" applyAlignment="1" applyProtection="1">
      <alignment horizontal="center" vertical="center" textRotation="90" wrapText="1"/>
    </xf>
    <xf numFmtId="0" fontId="0" fillId="7" borderId="9" xfId="0" applyNumberFormat="1" applyFill="1" applyBorder="1" applyProtection="1"/>
    <xf numFmtId="0" fontId="0" fillId="7" borderId="9" xfId="0" applyFill="1" applyBorder="1" applyProtection="1"/>
    <xf numFmtId="0" fontId="68" fillId="7" borderId="9" xfId="0" applyNumberFormat="1" applyFont="1" applyFill="1" applyBorder="1" applyAlignment="1" applyProtection="1">
      <alignment horizontal="right"/>
    </xf>
    <xf numFmtId="2" fontId="68" fillId="7" borderId="9" xfId="0" applyNumberFormat="1" applyFont="1" applyFill="1" applyBorder="1" applyAlignment="1" applyProtection="1">
      <alignment horizontal="right"/>
    </xf>
    <xf numFmtId="0" fontId="71" fillId="2" borderId="10" xfId="1" applyFont="1" applyFill="1" applyBorder="1" applyAlignment="1" applyProtection="1">
      <alignment horizontal="left" vertical="center" wrapText="1"/>
    </xf>
    <xf numFmtId="0" fontId="71" fillId="2" borderId="9" xfId="1" applyFont="1" applyFill="1" applyBorder="1" applyAlignment="1" applyProtection="1">
      <alignment horizontal="left" vertical="center" wrapText="1"/>
    </xf>
    <xf numFmtId="0" fontId="68" fillId="9" borderId="9" xfId="0" applyNumberFormat="1" applyFont="1" applyFill="1" applyBorder="1" applyAlignment="1" applyProtection="1">
      <alignment horizontal="right"/>
    </xf>
    <xf numFmtId="9" fontId="68" fillId="9" borderId="9" xfId="153" applyFont="1" applyFill="1" applyBorder="1" applyAlignment="1" applyProtection="1">
      <alignment horizontal="right"/>
    </xf>
    <xf numFmtId="0" fontId="68" fillId="8" borderId="9" xfId="0" applyNumberFormat="1" applyFont="1" applyFill="1" applyBorder="1" applyAlignment="1" applyProtection="1">
      <alignment horizontal="right"/>
    </xf>
    <xf numFmtId="2" fontId="68" fillId="8" borderId="9" xfId="0" applyNumberFormat="1" applyFont="1" applyFill="1" applyBorder="1" applyAlignment="1" applyProtection="1">
      <alignment horizontal="right"/>
    </xf>
    <xf numFmtId="0" fontId="73" fillId="2" borderId="10" xfId="1" applyFont="1" applyFill="1" applyBorder="1" applyAlignment="1" applyProtection="1">
      <alignment horizontal="left" vertical="center" wrapText="1"/>
    </xf>
    <xf numFmtId="0" fontId="44" fillId="2" borderId="0" xfId="1" applyFont="1" applyFill="1" applyBorder="1" applyAlignment="1" applyProtection="1">
      <alignment horizontal="center" vertical="center" wrapText="1"/>
    </xf>
    <xf numFmtId="0" fontId="62" fillId="2" borderId="0" xfId="1" applyFont="1" applyFill="1" applyBorder="1" applyAlignment="1" applyProtection="1">
      <alignment horizontal="left"/>
    </xf>
    <xf numFmtId="0" fontId="63" fillId="2" borderId="0" xfId="1" applyFont="1" applyFill="1" applyBorder="1" applyAlignment="1" applyProtection="1"/>
    <xf numFmtId="0" fontId="62" fillId="2" borderId="0" xfId="1" applyFont="1" applyFill="1" applyBorder="1" applyAlignment="1" applyProtection="1">
      <alignment horizontal="right"/>
    </xf>
    <xf numFmtId="0" fontId="0" fillId="0" borderId="0" xfId="0" applyNumberFormat="1" applyProtection="1"/>
    <xf numFmtId="0" fontId="0" fillId="2" borderId="0" xfId="0" applyFill="1" applyProtection="1">
      <protection hidden="1"/>
    </xf>
    <xf numFmtId="9" fontId="0" fillId="6" borderId="1" xfId="0" applyNumberFormat="1" applyFill="1" applyBorder="1" applyProtection="1">
      <protection locked="0" hidden="1"/>
    </xf>
    <xf numFmtId="3" fontId="30" fillId="2" borderId="37" xfId="0" applyNumberFormat="1" applyFont="1" applyFill="1" applyBorder="1" applyProtection="1">
      <protection hidden="1"/>
    </xf>
    <xf numFmtId="3" fontId="30" fillId="2" borderId="66" xfId="0" applyNumberFormat="1" applyFont="1" applyFill="1" applyBorder="1" applyProtection="1">
      <protection hidden="1"/>
    </xf>
    <xf numFmtId="3" fontId="30" fillId="3" borderId="37" xfId="0" applyNumberFormat="1" applyFont="1" applyFill="1" applyBorder="1" applyProtection="1">
      <protection hidden="1"/>
    </xf>
    <xf numFmtId="3" fontId="30" fillId="6" borderId="51" xfId="0" applyNumberFormat="1" applyFont="1" applyFill="1" applyBorder="1" applyProtection="1">
      <protection hidden="1"/>
    </xf>
    <xf numFmtId="3" fontId="30" fillId="2" borderId="51" xfId="0" applyNumberFormat="1" applyFont="1" applyFill="1" applyBorder="1" applyProtection="1">
      <protection hidden="1"/>
    </xf>
    <xf numFmtId="3" fontId="30" fillId="2" borderId="67" xfId="0" applyNumberFormat="1" applyFont="1" applyFill="1" applyBorder="1" applyProtection="1">
      <protection hidden="1"/>
    </xf>
    <xf numFmtId="3" fontId="30" fillId="2" borderId="69" xfId="0" applyNumberFormat="1" applyFont="1" applyFill="1" applyBorder="1" applyProtection="1">
      <protection hidden="1"/>
    </xf>
    <xf numFmtId="3" fontId="30" fillId="2" borderId="70" xfId="0" applyNumberFormat="1" applyFont="1" applyFill="1" applyBorder="1" applyProtection="1">
      <protection hidden="1"/>
    </xf>
    <xf numFmtId="0" fontId="77" fillId="7" borderId="0" xfId="0" applyFont="1" applyFill="1" applyAlignment="1" applyProtection="1">
      <alignment horizontal="centerContinuous" vertical="center"/>
      <protection hidden="1"/>
    </xf>
    <xf numFmtId="0" fontId="64" fillId="2" borderId="0" xfId="0" applyFont="1" applyFill="1" applyProtection="1">
      <protection hidden="1"/>
    </xf>
    <xf numFmtId="0" fontId="64" fillId="0" borderId="0" xfId="0" applyFont="1" applyProtection="1">
      <protection hidden="1"/>
    </xf>
    <xf numFmtId="3" fontId="30" fillId="2" borderId="52" xfId="0" applyNumberFormat="1" applyFont="1" applyFill="1" applyBorder="1" applyProtection="1">
      <protection hidden="1"/>
    </xf>
    <xf numFmtId="3" fontId="30" fillId="2" borderId="71" xfId="0" applyNumberFormat="1" applyFont="1" applyFill="1" applyBorder="1" applyProtection="1">
      <protection hidden="1"/>
    </xf>
    <xf numFmtId="3" fontId="30" fillId="3" borderId="52" xfId="0" applyNumberFormat="1" applyFont="1" applyFill="1" applyBorder="1" applyProtection="1">
      <protection hidden="1"/>
    </xf>
    <xf numFmtId="3" fontId="30" fillId="3" borderId="51" xfId="0" applyNumberFormat="1" applyFont="1" applyFill="1" applyBorder="1" applyProtection="1">
      <protection hidden="1"/>
    </xf>
    <xf numFmtId="3" fontId="30" fillId="2" borderId="20" xfId="0" applyNumberFormat="1" applyFont="1" applyFill="1" applyBorder="1" applyProtection="1">
      <protection hidden="1"/>
    </xf>
    <xf numFmtId="3" fontId="30" fillId="2" borderId="55" xfId="0" applyNumberFormat="1" applyFont="1" applyFill="1" applyBorder="1" applyProtection="1">
      <protection hidden="1"/>
    </xf>
    <xf numFmtId="3" fontId="30" fillId="2" borderId="9" xfId="0" applyNumberFormat="1" applyFont="1" applyFill="1" applyBorder="1" applyProtection="1">
      <protection hidden="1"/>
    </xf>
    <xf numFmtId="3" fontId="30" fillId="3" borderId="9" xfId="0" applyNumberFormat="1" applyFont="1" applyFill="1" applyBorder="1" applyProtection="1">
      <protection hidden="1"/>
    </xf>
    <xf numFmtId="3" fontId="31" fillId="4" borderId="9" xfId="0" applyNumberFormat="1" applyFont="1" applyFill="1" applyBorder="1" applyAlignment="1" applyProtection="1">
      <alignment horizontal="center" vertical="center"/>
      <protection hidden="1"/>
    </xf>
    <xf numFmtId="3" fontId="31" fillId="0" borderId="9" xfId="0" applyNumberFormat="1" applyFont="1" applyFill="1" applyBorder="1" applyAlignment="1" applyProtection="1">
      <alignment horizontal="center" vertical="center"/>
      <protection hidden="1"/>
    </xf>
    <xf numFmtId="3" fontId="0" fillId="2" borderId="47" xfId="0" applyNumberFormat="1" applyFont="1" applyFill="1" applyBorder="1" applyProtection="1">
      <protection hidden="1"/>
    </xf>
    <xf numFmtId="3" fontId="0" fillId="2" borderId="72" xfId="0" applyNumberFormat="1" applyFont="1" applyFill="1" applyBorder="1" applyProtection="1">
      <protection hidden="1"/>
    </xf>
    <xf numFmtId="3" fontId="0" fillId="2" borderId="73" xfId="0" applyNumberFormat="1" applyFont="1" applyFill="1" applyBorder="1" applyProtection="1">
      <protection hidden="1"/>
    </xf>
    <xf numFmtId="3" fontId="0" fillId="2" borderId="74" xfId="0" applyNumberFormat="1" applyFont="1" applyFill="1" applyBorder="1" applyProtection="1">
      <protection hidden="1"/>
    </xf>
    <xf numFmtId="0" fontId="77" fillId="7" borderId="0" xfId="0" applyFont="1" applyFill="1" applyBorder="1" applyAlignment="1" applyProtection="1">
      <alignment horizontal="centerContinuous" vertical="center"/>
      <protection hidden="1"/>
    </xf>
    <xf numFmtId="9" fontId="0" fillId="6" borderId="1" xfId="0" applyNumberFormat="1" applyFont="1" applyFill="1" applyBorder="1" applyAlignment="1" applyProtection="1">
      <alignment horizontal="center" vertical="center"/>
      <protection locked="0" hidden="1"/>
    </xf>
    <xf numFmtId="0" fontId="0" fillId="0" borderId="0" xfId="0" applyProtection="1">
      <protection hidden="1"/>
    </xf>
    <xf numFmtId="0" fontId="68" fillId="7" borderId="9" xfId="0" applyNumberFormat="1" applyFont="1" applyFill="1" applyBorder="1" applyAlignment="1" applyProtection="1">
      <alignment horizontal="right"/>
      <protection hidden="1"/>
    </xf>
    <xf numFmtId="2" fontId="68" fillId="7" borderId="9" xfId="0" applyNumberFormat="1" applyFont="1" applyFill="1" applyBorder="1" applyAlignment="1" applyProtection="1">
      <alignment horizontal="right"/>
      <protection hidden="1"/>
    </xf>
    <xf numFmtId="0" fontId="0" fillId="7" borderId="0" xfId="0" applyFill="1" applyProtection="1">
      <protection hidden="1"/>
    </xf>
    <xf numFmtId="0" fontId="0" fillId="0" borderId="0" xfId="0" applyAlignment="1">
      <alignment horizontal="right" vertical="center" shrinkToFit="1" readingOrder="1"/>
    </xf>
    <xf numFmtId="0" fontId="0" fillId="0" borderId="0" xfId="0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/>
    <xf numFmtId="0" fontId="0" fillId="0" borderId="9" xfId="0" applyBorder="1" applyAlignment="1">
      <alignment horizontal="center" vertical="center"/>
    </xf>
    <xf numFmtId="0" fontId="0" fillId="0" borderId="9" xfId="0" applyFont="1" applyBorder="1" applyAlignment="1">
      <alignment horizontal="center"/>
    </xf>
    <xf numFmtId="0" fontId="85" fillId="0" borderId="9" xfId="0" applyFont="1" applyBorder="1"/>
    <xf numFmtId="0" fontId="0" fillId="0" borderId="9" xfId="0" applyFill="1" applyBorder="1"/>
    <xf numFmtId="43" fontId="0" fillId="6" borderId="9" xfId="157" applyFont="1" applyFill="1" applyBorder="1" applyAlignment="1" applyProtection="1">
      <alignment horizontal="right" vertical="center" shrinkToFit="1" readingOrder="1"/>
      <protection hidden="1"/>
    </xf>
    <xf numFmtId="0" fontId="1" fillId="2" borderId="0" xfId="0" applyFont="1" applyFill="1" applyProtection="1">
      <protection hidden="1"/>
    </xf>
    <xf numFmtId="0" fontId="34" fillId="0" borderId="9" xfId="0" applyFont="1" applyFill="1" applyBorder="1" applyAlignment="1">
      <alignment horizontal="center" vertical="center" shrinkToFit="1" readingOrder="1"/>
    </xf>
    <xf numFmtId="0" fontId="0" fillId="0" borderId="9" xfId="0" applyFont="1" applyBorder="1" applyAlignment="1">
      <alignment horizontal="center" vertical="center"/>
    </xf>
    <xf numFmtId="43" fontId="0" fillId="6" borderId="9" xfId="157" applyFont="1" applyFill="1" applyBorder="1" applyAlignment="1">
      <alignment horizontal="right" shrinkToFit="1" readingOrder="1"/>
    </xf>
    <xf numFmtId="0" fontId="0" fillId="0" borderId="9" xfId="0" applyBorder="1" applyAlignment="1">
      <alignment horizontal="center" vertical="center" shrinkToFit="1" readingOrder="1"/>
    </xf>
    <xf numFmtId="165" fontId="0" fillId="6" borderId="9" xfId="157" applyNumberFormat="1" applyFont="1" applyFill="1" applyBorder="1" applyAlignment="1">
      <alignment horizontal="right" shrinkToFit="1" readingOrder="1"/>
    </xf>
    <xf numFmtId="0" fontId="0" fillId="0" borderId="0" xfId="0" applyProtection="1"/>
    <xf numFmtId="0" fontId="68" fillId="2" borderId="0" xfId="0" applyFont="1" applyFill="1" applyBorder="1" applyAlignment="1">
      <alignment horizontal="left"/>
    </xf>
    <xf numFmtId="0" fontId="28" fillId="2" borderId="0" xfId="0" applyFont="1" applyFill="1" applyBorder="1" applyAlignment="1">
      <alignment horizontal="left"/>
    </xf>
    <xf numFmtId="0" fontId="28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left"/>
    </xf>
    <xf numFmtId="0" fontId="86" fillId="2" borderId="0" xfId="0" applyFont="1" applyFill="1" applyBorder="1" applyAlignment="1">
      <alignment horizontal="left"/>
    </xf>
    <xf numFmtId="0" fontId="0" fillId="2" borderId="0" xfId="0" applyFill="1" applyBorder="1" applyAlignment="1">
      <alignment horizontal="left"/>
    </xf>
    <xf numFmtId="0" fontId="37" fillId="2" borderId="0" xfId="0" applyFont="1" applyFill="1" applyBorder="1" applyAlignment="1">
      <alignment horizontal="left"/>
    </xf>
    <xf numFmtId="0" fontId="0" fillId="2" borderId="0" xfId="0" applyFill="1" applyBorder="1"/>
    <xf numFmtId="0" fontId="68" fillId="2" borderId="0" xfId="0" applyFont="1" applyFill="1" applyBorder="1" applyAlignment="1">
      <alignment horizontal="center"/>
    </xf>
    <xf numFmtId="0" fontId="68" fillId="2" borderId="0" xfId="0" applyFont="1" applyFill="1" applyBorder="1" applyAlignment="1"/>
    <xf numFmtId="0" fontId="68" fillId="2" borderId="0" xfId="0" applyFont="1" applyFill="1" applyBorder="1"/>
    <xf numFmtId="0" fontId="34" fillId="2" borderId="0" xfId="0" applyFont="1" applyFill="1" applyBorder="1" applyAlignment="1">
      <alignment horizontal="center"/>
    </xf>
    <xf numFmtId="0" fontId="0" fillId="2" borderId="9" xfId="0" applyFill="1" applyBorder="1"/>
    <xf numFmtId="0" fontId="0" fillId="2" borderId="9" xfId="0" applyFill="1" applyBorder="1" applyAlignment="1">
      <alignment horizontal="center" vertical="center"/>
    </xf>
    <xf numFmtId="0" fontId="0" fillId="2" borderId="9" xfId="0" applyFill="1" applyBorder="1" applyAlignment="1">
      <alignment horizontal="left"/>
    </xf>
    <xf numFmtId="0" fontId="0" fillId="2" borderId="0" xfId="0" applyFill="1"/>
    <xf numFmtId="0" fontId="27" fillId="2" borderId="0" xfId="0" applyFont="1" applyFill="1"/>
    <xf numFmtId="0" fontId="7" fillId="4" borderId="0" xfId="0" applyFont="1" applyFill="1" applyAlignment="1"/>
    <xf numFmtId="0" fontId="0" fillId="4" borderId="0" xfId="0" applyFill="1"/>
    <xf numFmtId="0" fontId="7" fillId="2" borderId="0" xfId="0" applyFont="1" applyFill="1" applyAlignment="1"/>
    <xf numFmtId="0" fontId="7" fillId="2" borderId="0" xfId="0" applyFont="1" applyFill="1" applyAlignment="1">
      <alignment vertical="top"/>
    </xf>
    <xf numFmtId="0" fontId="7" fillId="2" borderId="0" xfId="0" applyFont="1" applyFill="1"/>
    <xf numFmtId="0" fontId="87" fillId="0" borderId="0" xfId="0" applyFont="1" applyProtection="1">
      <protection hidden="1"/>
    </xf>
    <xf numFmtId="0" fontId="87" fillId="2" borderId="0" xfId="0" applyFont="1" applyFill="1" applyProtection="1"/>
    <xf numFmtId="0" fontId="87" fillId="2" borderId="0" xfId="0" applyFont="1" applyFill="1" applyProtection="1">
      <protection hidden="1"/>
    </xf>
    <xf numFmtId="0" fontId="32" fillId="2" borderId="0" xfId="0" applyFont="1" applyFill="1"/>
    <xf numFmtId="0" fontId="10" fillId="2" borderId="9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vertical="top" wrapText="1"/>
    </xf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>
      <alignment horizontal="left" vertical="top" wrapText="1"/>
    </xf>
    <xf numFmtId="0" fontId="7" fillId="4" borderId="0" xfId="0" applyFont="1" applyFill="1" applyAlignment="1">
      <alignment vertical="top"/>
    </xf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vertical="top" wrapText="1"/>
    </xf>
    <xf numFmtId="0" fontId="7" fillId="4" borderId="0" xfId="0" applyFont="1" applyFill="1"/>
    <xf numFmtId="0" fontId="41" fillId="0" borderId="0" xfId="1" applyFont="1" applyFill="1"/>
    <xf numFmtId="0" fontId="71" fillId="0" borderId="12" xfId="1" applyFont="1" applyFill="1" applyBorder="1" applyAlignment="1">
      <alignment horizontal="center" vertical="center" wrapText="1"/>
    </xf>
    <xf numFmtId="0" fontId="71" fillId="0" borderId="9" xfId="1" applyFont="1" applyFill="1" applyBorder="1" applyAlignment="1">
      <alignment horizontal="center" vertical="center" wrapText="1"/>
    </xf>
    <xf numFmtId="0" fontId="71" fillId="0" borderId="40" xfId="1" applyFont="1" applyFill="1" applyBorder="1" applyAlignment="1">
      <alignment horizontal="center" vertical="center" wrapText="1"/>
    </xf>
    <xf numFmtId="0" fontId="71" fillId="2" borderId="9" xfId="1" applyFont="1" applyFill="1" applyBorder="1" applyAlignment="1" applyProtection="1">
      <alignment horizontal="center" vertical="center" wrapText="1"/>
      <protection hidden="1"/>
    </xf>
    <xf numFmtId="0" fontId="89" fillId="2" borderId="9" xfId="1" applyFont="1" applyFill="1" applyBorder="1" applyAlignment="1" applyProtection="1">
      <alignment wrapText="1"/>
    </xf>
    <xf numFmtId="0" fontId="90" fillId="2" borderId="9" xfId="1" applyFont="1" applyFill="1" applyBorder="1" applyAlignment="1" applyProtection="1">
      <alignment vertical="center" wrapText="1"/>
    </xf>
    <xf numFmtId="0" fontId="90" fillId="2" borderId="10" xfId="1" applyFont="1" applyFill="1" applyBorder="1" applyAlignment="1" applyProtection="1">
      <alignment vertical="center" wrapText="1"/>
    </xf>
    <xf numFmtId="0" fontId="71" fillId="2" borderId="9" xfId="1" applyFont="1" applyFill="1" applyBorder="1" applyAlignment="1" applyProtection="1">
      <alignment wrapText="1"/>
    </xf>
    <xf numFmtId="0" fontId="71" fillId="2" borderId="9" xfId="1" applyFont="1" applyFill="1" applyBorder="1" applyAlignment="1" applyProtection="1">
      <alignment vertical="center" wrapText="1"/>
    </xf>
    <xf numFmtId="0" fontId="74" fillId="2" borderId="10" xfId="1" applyFont="1" applyFill="1" applyBorder="1" applyAlignment="1" applyProtection="1">
      <alignment vertical="center" wrapText="1"/>
    </xf>
    <xf numFmtId="0" fontId="71" fillId="2" borderId="10" xfId="1" applyFont="1" applyFill="1" applyBorder="1" applyAlignment="1" applyProtection="1">
      <alignment vertical="center" wrapText="1"/>
    </xf>
    <xf numFmtId="0" fontId="71" fillId="2" borderId="9" xfId="1" applyFont="1" applyFill="1" applyBorder="1" applyAlignment="1" applyProtection="1">
      <alignment horizontal="center" vertical="center"/>
    </xf>
    <xf numFmtId="0" fontId="73" fillId="2" borderId="9" xfId="1" applyFont="1" applyFill="1" applyBorder="1" applyAlignment="1" applyProtection="1">
      <alignment horizontal="center" vertical="center" wrapText="1"/>
    </xf>
    <xf numFmtId="0" fontId="89" fillId="2" borderId="9" xfId="1" applyFont="1" applyFill="1" applyBorder="1" applyProtection="1"/>
    <xf numFmtId="0" fontId="90" fillId="2" borderId="9" xfId="1" applyFont="1" applyFill="1" applyBorder="1" applyAlignment="1" applyProtection="1">
      <alignment vertical="center"/>
    </xf>
    <xf numFmtId="0" fontId="90" fillId="2" borderId="10" xfId="1" applyFont="1" applyFill="1" applyBorder="1" applyAlignment="1" applyProtection="1">
      <alignment vertical="center"/>
    </xf>
    <xf numFmtId="0" fontId="91" fillId="2" borderId="9" xfId="1" applyFont="1" applyFill="1" applyBorder="1" applyAlignment="1" applyProtection="1">
      <alignment vertical="center" wrapText="1"/>
    </xf>
    <xf numFmtId="0" fontId="74" fillId="2" borderId="9" xfId="1" applyFont="1" applyFill="1" applyBorder="1" applyAlignment="1" applyProtection="1">
      <alignment horizontal="center" vertical="center" wrapText="1"/>
    </xf>
    <xf numFmtId="3" fontId="74" fillId="2" borderId="9" xfId="1" applyNumberFormat="1" applyFont="1" applyFill="1" applyBorder="1" applyAlignment="1" applyProtection="1">
      <alignment horizontal="center" vertical="center" wrapText="1"/>
      <protection hidden="1"/>
    </xf>
    <xf numFmtId="0" fontId="93" fillId="2" borderId="0" xfId="0" applyFont="1" applyFill="1" applyAlignment="1" applyProtection="1">
      <alignment horizontal="left" wrapText="1"/>
    </xf>
    <xf numFmtId="0" fontId="93" fillId="2" borderId="0" xfId="0" applyFont="1" applyFill="1" applyAlignment="1" applyProtection="1">
      <alignment wrapText="1"/>
    </xf>
    <xf numFmtId="0" fontId="78" fillId="2" borderId="0" xfId="0" applyFont="1" applyFill="1" applyAlignment="1" applyProtection="1">
      <alignment horizontal="left" vertical="center"/>
    </xf>
    <xf numFmtId="0" fontId="15" fillId="2" borderId="0" xfId="0" applyFont="1" applyFill="1" applyAlignment="1" applyProtection="1">
      <alignment horizontal="left" vertical="center"/>
    </xf>
    <xf numFmtId="0" fontId="64" fillId="2" borderId="0" xfId="0" applyFont="1" applyFill="1" applyAlignment="1">
      <alignment horizontal="center" wrapText="1"/>
    </xf>
    <xf numFmtId="0" fontId="86" fillId="2" borderId="0" xfId="0" applyFont="1" applyFill="1" applyBorder="1" applyAlignment="1">
      <alignment horizontal="center"/>
    </xf>
    <xf numFmtId="0" fontId="27" fillId="2" borderId="0" xfId="0" applyFont="1" applyFill="1" applyBorder="1"/>
    <xf numFmtId="0" fontId="91" fillId="2" borderId="39" xfId="1" applyFont="1" applyFill="1" applyBorder="1" applyAlignment="1" applyProtection="1">
      <alignment horizontal="center" vertical="center" wrapText="1"/>
    </xf>
    <xf numFmtId="0" fontId="91" fillId="2" borderId="9" xfId="1" applyFont="1" applyFill="1" applyBorder="1" applyAlignment="1" applyProtection="1">
      <alignment horizontal="center" vertical="center" wrapText="1"/>
    </xf>
    <xf numFmtId="0" fontId="91" fillId="0" borderId="39" xfId="1" applyFont="1" applyFill="1" applyBorder="1" applyAlignment="1">
      <alignment horizontal="center" vertical="center" wrapText="1"/>
    </xf>
    <xf numFmtId="0" fontId="91" fillId="0" borderId="9" xfId="1" applyFont="1" applyFill="1" applyBorder="1" applyAlignment="1">
      <alignment horizontal="center" vertical="center" wrapText="1"/>
    </xf>
    <xf numFmtId="0" fontId="91" fillId="2" borderId="39" xfId="1" applyFont="1" applyFill="1" applyBorder="1" applyAlignment="1" applyProtection="1">
      <alignment horizontal="center" vertical="center" wrapText="1"/>
      <protection hidden="1"/>
    </xf>
    <xf numFmtId="0" fontId="91" fillId="0" borderId="12" xfId="1" applyFont="1" applyFill="1" applyBorder="1" applyAlignment="1">
      <alignment horizontal="center" vertical="center" wrapText="1"/>
    </xf>
    <xf numFmtId="0" fontId="91" fillId="2" borderId="9" xfId="1" applyFont="1" applyFill="1" applyBorder="1" applyAlignment="1" applyProtection="1">
      <alignment horizontal="center" vertical="center"/>
    </xf>
    <xf numFmtId="0" fontId="94" fillId="2" borderId="9" xfId="1" applyFont="1" applyFill="1" applyBorder="1" applyAlignment="1" applyProtection="1">
      <alignment horizontal="center" vertical="center" wrapText="1"/>
    </xf>
    <xf numFmtId="0" fontId="89" fillId="2" borderId="9" xfId="1" applyFont="1" applyFill="1" applyBorder="1" applyAlignment="1" applyProtection="1">
      <alignment horizontal="left" wrapText="1"/>
    </xf>
    <xf numFmtId="0" fontId="91" fillId="2" borderId="9" xfId="1" applyFont="1" applyFill="1" applyBorder="1" applyAlignment="1" applyProtection="1">
      <alignment wrapText="1"/>
    </xf>
    <xf numFmtId="0" fontId="0" fillId="0" borderId="0" xfId="0" applyProtection="1"/>
    <xf numFmtId="0" fontId="0" fillId="0" borderId="0" xfId="0" applyProtection="1"/>
    <xf numFmtId="0" fontId="0" fillId="0" borderId="0" xfId="0" applyProtection="1"/>
    <xf numFmtId="0" fontId="71" fillId="0" borderId="10" xfId="1" applyFont="1" applyFill="1" applyBorder="1" applyAlignment="1">
      <alignment horizontal="left" vertical="center" wrapText="1"/>
    </xf>
    <xf numFmtId="0" fontId="73" fillId="0" borderId="10" xfId="1" applyFont="1" applyFill="1" applyBorder="1" applyAlignment="1">
      <alignment horizontal="left" vertical="center" wrapText="1"/>
    </xf>
    <xf numFmtId="0" fontId="73" fillId="2" borderId="27" xfId="1" applyFont="1" applyFill="1" applyBorder="1" applyAlignment="1" applyProtection="1">
      <alignment vertical="center" wrapText="1"/>
    </xf>
    <xf numFmtId="0" fontId="74" fillId="2" borderId="10" xfId="1" applyFont="1" applyFill="1" applyBorder="1" applyAlignment="1" applyProtection="1">
      <alignment horizontal="left" vertical="center" wrapText="1"/>
    </xf>
    <xf numFmtId="0" fontId="74" fillId="0" borderId="10" xfId="1" applyFont="1" applyFill="1" applyBorder="1" applyAlignment="1">
      <alignment horizontal="left" vertical="center" wrapText="1"/>
    </xf>
    <xf numFmtId="0" fontId="72" fillId="2" borderId="10" xfId="1" applyFont="1" applyFill="1" applyBorder="1" applyAlignment="1" applyProtection="1">
      <alignment horizontal="left" vertical="center" wrapText="1"/>
    </xf>
    <xf numFmtId="0" fontId="74" fillId="0" borderId="10" xfId="1" applyFont="1" applyFill="1" applyBorder="1" applyAlignment="1">
      <alignment vertical="center" wrapText="1"/>
    </xf>
    <xf numFmtId="0" fontId="0" fillId="0" borderId="0" xfId="0" applyProtection="1"/>
    <xf numFmtId="0" fontId="96" fillId="0" borderId="9" xfId="1" applyFont="1" applyFill="1" applyBorder="1" applyAlignment="1">
      <alignment horizontal="center" vertical="center" wrapText="1"/>
    </xf>
    <xf numFmtId="0" fontId="71" fillId="0" borderId="11" xfId="1" applyFont="1" applyFill="1" applyBorder="1" applyAlignment="1">
      <alignment horizontal="center" vertical="center" wrapText="1"/>
    </xf>
    <xf numFmtId="0" fontId="71" fillId="0" borderId="10" xfId="0" applyFont="1" applyBorder="1" applyAlignment="1">
      <alignment wrapText="1"/>
    </xf>
    <xf numFmtId="9" fontId="74" fillId="2" borderId="9" xfId="153" applyFont="1" applyFill="1" applyBorder="1" applyAlignment="1" applyProtection="1">
      <alignment horizontal="center" vertical="center" wrapText="1"/>
      <protection hidden="1"/>
    </xf>
    <xf numFmtId="0" fontId="90" fillId="2" borderId="9" xfId="1" applyFont="1" applyFill="1" applyBorder="1" applyAlignment="1" applyProtection="1">
      <alignment vertical="center" wrapText="1"/>
      <protection hidden="1"/>
    </xf>
    <xf numFmtId="0" fontId="74" fillId="0" borderId="9" xfId="1" applyFont="1" applyFill="1" applyBorder="1" applyAlignment="1">
      <alignment horizontal="center" vertical="center" wrapText="1"/>
    </xf>
    <xf numFmtId="0" fontId="74" fillId="0" borderId="12" xfId="1" applyFont="1" applyFill="1" applyBorder="1" applyAlignment="1">
      <alignment horizontal="center" vertical="center" wrapText="1"/>
    </xf>
    <xf numFmtId="0" fontId="90" fillId="2" borderId="9" xfId="1" applyFont="1" applyFill="1" applyBorder="1" applyAlignment="1" applyProtection="1">
      <alignment vertical="center"/>
      <protection hidden="1"/>
    </xf>
    <xf numFmtId="9" fontId="74" fillId="2" borderId="9" xfId="153" quotePrefix="1" applyFont="1" applyFill="1" applyBorder="1" applyAlignment="1" applyProtection="1">
      <alignment horizontal="center" vertical="center" wrapText="1"/>
      <protection hidden="1"/>
    </xf>
    <xf numFmtId="0" fontId="71" fillId="0" borderId="9" xfId="1" applyFont="1" applyFill="1" applyBorder="1" applyAlignment="1">
      <alignment horizontal="left" vertical="center" wrapText="1"/>
    </xf>
    <xf numFmtId="0" fontId="0" fillId="0" borderId="0" xfId="0" applyProtection="1"/>
    <xf numFmtId="0" fontId="97" fillId="2" borderId="0" xfId="0" applyFont="1" applyFill="1"/>
    <xf numFmtId="0" fontId="0" fillId="0" borderId="0" xfId="0" applyProtection="1"/>
    <xf numFmtId="0" fontId="0" fillId="2" borderId="0" xfId="0" applyFill="1" applyBorder="1" applyAlignment="1">
      <alignment horizontal="center"/>
    </xf>
    <xf numFmtId="0" fontId="0" fillId="2" borderId="9" xfId="0" applyFill="1" applyBorder="1" applyAlignment="1">
      <alignment horizontal="center" vertical="center"/>
    </xf>
    <xf numFmtId="0" fontId="0" fillId="0" borderId="0" xfId="0" applyProtection="1"/>
    <xf numFmtId="0" fontId="96" fillId="0" borderId="39" xfId="1" applyFont="1" applyFill="1" applyBorder="1" applyAlignment="1">
      <alignment horizontal="center" vertical="center" wrapText="1"/>
    </xf>
    <xf numFmtId="0" fontId="9" fillId="2" borderId="0" xfId="0" applyFont="1" applyFill="1"/>
    <xf numFmtId="0" fontId="17" fillId="2" borderId="0" xfId="0" applyFont="1" applyFill="1" applyAlignment="1"/>
    <xf numFmtId="0" fontId="0" fillId="2" borderId="0" xfId="0" applyFill="1" applyAlignment="1"/>
    <xf numFmtId="0" fontId="0" fillId="2" borderId="38" xfId="0" applyFill="1" applyBorder="1" applyAlignment="1"/>
    <xf numFmtId="0" fontId="17" fillId="2" borderId="0" xfId="0" applyFont="1" applyFill="1" applyAlignment="1">
      <alignment wrapText="1"/>
    </xf>
    <xf numFmtId="0" fontId="30" fillId="2" borderId="0" xfId="0" applyFont="1" applyFill="1" applyBorder="1" applyAlignment="1">
      <alignment wrapText="1"/>
    </xf>
    <xf numFmtId="0" fontId="30" fillId="2" borderId="0" xfId="0" applyFont="1" applyFill="1" applyBorder="1" applyAlignment="1">
      <alignment vertical="center" wrapText="1"/>
    </xf>
    <xf numFmtId="0" fontId="0" fillId="2" borderId="33" xfId="0" applyFill="1" applyBorder="1"/>
    <xf numFmtId="0" fontId="5" fillId="2" borderId="33" xfId="0" applyFont="1" applyFill="1" applyBorder="1" applyAlignment="1">
      <alignment vertical="center"/>
    </xf>
    <xf numFmtId="0" fontId="100" fillId="2" borderId="9" xfId="0" applyFont="1" applyFill="1" applyBorder="1" applyAlignment="1">
      <alignment horizontal="left"/>
    </xf>
    <xf numFmtId="0" fontId="27" fillId="2" borderId="9" xfId="0" applyFont="1" applyFill="1" applyBorder="1" applyAlignment="1">
      <alignment horizontal="left"/>
    </xf>
    <xf numFmtId="0" fontId="0" fillId="0" borderId="0" xfId="0"/>
    <xf numFmtId="0" fontId="0" fillId="0" borderId="0" xfId="0" applyProtection="1"/>
    <xf numFmtId="0" fontId="71" fillId="0" borderId="76" xfId="1" applyFont="1" applyFill="1" applyBorder="1" applyAlignment="1">
      <alignment horizontal="center" vertical="center" wrapText="1"/>
    </xf>
    <xf numFmtId="0" fontId="73" fillId="0" borderId="76" xfId="1" applyFont="1" applyFill="1" applyBorder="1" applyAlignment="1">
      <alignment horizontal="left" vertical="center" wrapText="1"/>
    </xf>
    <xf numFmtId="0" fontId="71" fillId="0" borderId="10" xfId="1" applyFont="1" applyFill="1" applyBorder="1" applyAlignment="1">
      <alignment vertical="center" wrapText="1"/>
    </xf>
    <xf numFmtId="0" fontId="73" fillId="0" borderId="9" xfId="1" applyFont="1" applyFill="1" applyBorder="1" applyAlignment="1">
      <alignment horizontal="left" vertical="center" wrapText="1"/>
    </xf>
    <xf numFmtId="0" fontId="0" fillId="0" borderId="0" xfId="0" applyProtection="1"/>
    <xf numFmtId="0" fontId="72" fillId="0" borderId="9" xfId="1" applyFont="1" applyFill="1" applyBorder="1" applyAlignment="1">
      <alignment horizontal="left" vertical="center" wrapText="1"/>
    </xf>
    <xf numFmtId="0" fontId="0" fillId="0" borderId="0" xfId="0" applyProtection="1"/>
    <xf numFmtId="0" fontId="73" fillId="2" borderId="27" xfId="1" applyFont="1" applyFill="1" applyBorder="1" applyAlignment="1" applyProtection="1">
      <alignment horizontal="left" vertical="center" wrapText="1"/>
    </xf>
    <xf numFmtId="0" fontId="74" fillId="2" borderId="27" xfId="1" applyFont="1" applyFill="1" applyBorder="1" applyAlignment="1" applyProtection="1">
      <alignment horizontal="left" vertical="center" wrapText="1"/>
    </xf>
    <xf numFmtId="0" fontId="71" fillId="2" borderId="39" xfId="1" applyFont="1" applyFill="1" applyBorder="1" applyAlignment="1" applyProtection="1">
      <alignment horizontal="center" vertical="center" wrapText="1"/>
    </xf>
    <xf numFmtId="0" fontId="71" fillId="2" borderId="9" xfId="1" applyFont="1" applyFill="1" applyBorder="1" applyAlignment="1" applyProtection="1">
      <alignment horizontal="center" vertical="center" wrapText="1"/>
    </xf>
    <xf numFmtId="0" fontId="101" fillId="0" borderId="9" xfId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0" fillId="2" borderId="9" xfId="0" applyFill="1" applyBorder="1" applyAlignment="1">
      <alignment horizontal="center" vertical="center"/>
    </xf>
    <xf numFmtId="0" fontId="0" fillId="2" borderId="0" xfId="0" applyFill="1" applyAlignment="1">
      <alignment horizontal="center" wrapText="1"/>
    </xf>
    <xf numFmtId="0" fontId="0" fillId="0" borderId="0" xfId="0"/>
    <xf numFmtId="0" fontId="0" fillId="0" borderId="0" xfId="0" applyProtection="1"/>
    <xf numFmtId="0" fontId="78" fillId="2" borderId="0" xfId="0" applyFont="1" applyFill="1" applyAlignment="1" applyProtection="1">
      <alignment horizontal="center" vertical="center"/>
    </xf>
    <xf numFmtId="0" fontId="15" fillId="2" borderId="0" xfId="0" applyFont="1" applyFill="1" applyAlignment="1">
      <alignment horizontal="right" wrapText="1"/>
    </xf>
    <xf numFmtId="0" fontId="0" fillId="2" borderId="0" xfId="0" applyFill="1" applyProtection="1"/>
    <xf numFmtId="0" fontId="0" fillId="0" borderId="0" xfId="0" applyProtection="1"/>
    <xf numFmtId="0" fontId="15" fillId="2" borderId="0" xfId="0" applyFont="1" applyFill="1" applyAlignment="1">
      <alignment horizontal="right" wrapText="1"/>
    </xf>
    <xf numFmtId="0" fontId="0" fillId="2" borderId="0" xfId="0" applyFill="1" applyProtection="1"/>
    <xf numFmtId="0" fontId="2" fillId="2" borderId="0" xfId="0" applyFont="1" applyFill="1" applyAlignment="1"/>
    <xf numFmtId="0" fontId="5" fillId="2" borderId="26" xfId="0" applyFont="1" applyFill="1" applyBorder="1" applyAlignment="1"/>
    <xf numFmtId="0" fontId="1" fillId="2" borderId="2" xfId="0" applyFont="1" applyFill="1" applyBorder="1" applyAlignment="1"/>
    <xf numFmtId="0" fontId="1" fillId="2" borderId="2" xfId="0" applyFont="1" applyFill="1" applyBorder="1" applyAlignment="1">
      <alignment horizontal="right"/>
    </xf>
    <xf numFmtId="0" fontId="1" fillId="2" borderId="3" xfId="0" applyFont="1" applyFill="1" applyBorder="1" applyAlignment="1"/>
    <xf numFmtId="0" fontId="0" fillId="2" borderId="4" xfId="0" applyFill="1" applyBorder="1"/>
    <xf numFmtId="0" fontId="1" fillId="2" borderId="2" xfId="0" applyFont="1" applyFill="1" applyBorder="1" applyAlignment="1">
      <alignment horizontal="center"/>
    </xf>
    <xf numFmtId="0" fontId="7" fillId="2" borderId="8" xfId="0" applyFont="1" applyFill="1" applyBorder="1"/>
    <xf numFmtId="0" fontId="7" fillId="2" borderId="0" xfId="0" applyFont="1" applyFill="1" applyBorder="1"/>
    <xf numFmtId="0" fontId="0" fillId="2" borderId="8" xfId="0" applyFill="1" applyBorder="1"/>
    <xf numFmtId="0" fontId="0" fillId="0" borderId="0" xfId="0" applyBorder="1"/>
    <xf numFmtId="0" fontId="0" fillId="2" borderId="6" xfId="0" applyFill="1" applyBorder="1"/>
    <xf numFmtId="0" fontId="95" fillId="2" borderId="0" xfId="0" applyFont="1" applyFill="1" applyBorder="1" applyAlignment="1">
      <alignment wrapText="1"/>
    </xf>
    <xf numFmtId="0" fontId="95" fillId="2" borderId="6" xfId="0" applyFont="1" applyFill="1" applyBorder="1" applyAlignment="1">
      <alignment wrapText="1"/>
    </xf>
    <xf numFmtId="0" fontId="29" fillId="2" borderId="0" xfId="0" applyFont="1" applyFill="1" applyBorder="1" applyAlignment="1"/>
    <xf numFmtId="0" fontId="29" fillId="2" borderId="6" xfId="0" applyFont="1" applyFill="1" applyBorder="1" applyAlignment="1"/>
    <xf numFmtId="0" fontId="29" fillId="2" borderId="8" xfId="0" applyFont="1" applyFill="1" applyBorder="1" applyAlignment="1"/>
    <xf numFmtId="0" fontId="98" fillId="2" borderId="0" xfId="0" applyFont="1" applyFill="1" applyBorder="1" applyAlignment="1">
      <alignment wrapText="1"/>
    </xf>
    <xf numFmtId="0" fontId="98" fillId="2" borderId="6" xfId="0" applyFont="1" applyFill="1" applyBorder="1" applyAlignment="1">
      <alignment wrapText="1"/>
    </xf>
    <xf numFmtId="0" fontId="98" fillId="2" borderId="8" xfId="0" applyFont="1" applyFill="1" applyBorder="1" applyAlignment="1">
      <alignment wrapText="1"/>
    </xf>
    <xf numFmtId="0" fontId="0" fillId="2" borderId="25" xfId="0" applyFill="1" applyBorder="1"/>
    <xf numFmtId="0" fontId="0" fillId="2" borderId="26" xfId="0" applyFill="1" applyBorder="1"/>
    <xf numFmtId="0" fontId="98" fillId="2" borderId="25" xfId="0" applyFont="1" applyFill="1" applyBorder="1" applyAlignment="1">
      <alignment wrapText="1"/>
    </xf>
    <xf numFmtId="0" fontId="98" fillId="2" borderId="26" xfId="0" applyFont="1" applyFill="1" applyBorder="1" applyAlignment="1">
      <alignment wrapText="1"/>
    </xf>
    <xf numFmtId="0" fontId="95" fillId="2" borderId="26" xfId="0" applyFont="1" applyFill="1" applyBorder="1" applyAlignment="1">
      <alignment wrapText="1"/>
    </xf>
    <xf numFmtId="0" fontId="95" fillId="2" borderId="25" xfId="0" applyFont="1" applyFill="1" applyBorder="1" applyAlignment="1">
      <alignment wrapText="1"/>
    </xf>
    <xf numFmtId="0" fontId="0" fillId="2" borderId="7" xfId="0" applyFill="1" applyBorder="1"/>
    <xf numFmtId="0" fontId="68" fillId="2" borderId="0" xfId="0" applyFont="1" applyFill="1" applyBorder="1" applyAlignment="1">
      <alignment horizontal="left" vertical="center"/>
    </xf>
    <xf numFmtId="0" fontId="28" fillId="2" borderId="0" xfId="0" applyFont="1" applyFill="1" applyBorder="1" applyAlignment="1">
      <alignment horizontal="left" vertical="center"/>
    </xf>
    <xf numFmtId="0" fontId="68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center"/>
    </xf>
    <xf numFmtId="0" fontId="0" fillId="0" borderId="0" xfId="0" applyAlignment="1"/>
    <xf numFmtId="0" fontId="68" fillId="0" borderId="0" xfId="0" applyFont="1" applyBorder="1" applyAlignment="1"/>
    <xf numFmtId="0" fontId="68" fillId="0" borderId="0" xfId="0" applyFont="1" applyBorder="1" applyAlignment="1">
      <alignment horizontal="left"/>
    </xf>
    <xf numFmtId="0" fontId="86" fillId="2" borderId="0" xfId="0" applyFont="1" applyFill="1" applyBorder="1" applyAlignment="1">
      <alignment horizontal="right"/>
    </xf>
    <xf numFmtId="0" fontId="68" fillId="2" borderId="0" xfId="0" applyFont="1" applyFill="1" applyBorder="1" applyAlignment="1">
      <alignment horizontal="right"/>
    </xf>
    <xf numFmtId="0" fontId="103" fillId="2" borderId="0" xfId="0" applyFont="1" applyFill="1" applyBorder="1" applyAlignment="1">
      <alignment horizontal="center"/>
    </xf>
    <xf numFmtId="0" fontId="7" fillId="2" borderId="0" xfId="0" applyFont="1" applyFill="1" applyAlignment="1">
      <alignment horizontal="left" vertical="center" indent="3"/>
    </xf>
    <xf numFmtId="0" fontId="34" fillId="2" borderId="0" xfId="0" applyFont="1" applyFill="1" applyAlignment="1">
      <alignment horizontal="center"/>
    </xf>
    <xf numFmtId="0" fontId="7" fillId="2" borderId="0" xfId="0" applyFont="1" applyFill="1" applyBorder="1" applyAlignment="1">
      <alignment horizontal="center" wrapText="1"/>
    </xf>
    <xf numFmtId="0" fontId="4" fillId="2" borderId="27" xfId="0" applyFont="1" applyFill="1" applyBorder="1" applyAlignment="1">
      <alignment vertical="center"/>
    </xf>
    <xf numFmtId="0" fontId="4" fillId="2" borderId="33" xfId="0" applyFont="1" applyFill="1" applyBorder="1" applyAlignment="1">
      <alignment vertical="center"/>
    </xf>
    <xf numFmtId="0" fontId="4" fillId="2" borderId="33" xfId="0" applyFont="1" applyFill="1" applyBorder="1" applyAlignment="1">
      <alignment horizontal="left" vertical="center"/>
    </xf>
    <xf numFmtId="0" fontId="4" fillId="2" borderId="33" xfId="0" applyFont="1" applyFill="1" applyBorder="1" applyAlignment="1">
      <alignment horizontal="center" vertical="center"/>
    </xf>
    <xf numFmtId="0" fontId="0" fillId="2" borderId="33" xfId="0" applyFill="1" applyBorder="1" applyAlignment="1">
      <alignment vertical="center" wrapText="1"/>
    </xf>
    <xf numFmtId="0" fontId="4" fillId="2" borderId="28" xfId="0" applyFont="1" applyFill="1" applyBorder="1" applyAlignment="1">
      <alignment vertical="center"/>
    </xf>
    <xf numFmtId="0" fontId="0" fillId="2" borderId="31" xfId="0" applyFill="1" applyBorder="1" applyAlignment="1"/>
    <xf numFmtId="0" fontId="0" fillId="2" borderId="0" xfId="0" applyFill="1" applyBorder="1" applyAlignment="1"/>
    <xf numFmtId="0" fontId="0" fillId="2" borderId="0" xfId="0" applyFill="1" applyBorder="1" applyAlignment="1">
      <alignment vertical="center" wrapText="1"/>
    </xf>
    <xf numFmtId="0" fontId="0" fillId="2" borderId="32" xfId="0" applyFill="1" applyBorder="1" applyAlignment="1"/>
    <xf numFmtId="0" fontId="0" fillId="2" borderId="45" xfId="0" applyFill="1" applyBorder="1" applyAlignment="1"/>
    <xf numFmtId="0" fontId="0" fillId="2" borderId="44" xfId="0" applyFill="1" applyBorder="1" applyAlignment="1"/>
    <xf numFmtId="0" fontId="0" fillId="2" borderId="79" xfId="0" applyFill="1" applyBorder="1" applyAlignment="1"/>
    <xf numFmtId="0" fontId="0" fillId="2" borderId="44" xfId="0" applyFill="1" applyBorder="1" applyAlignment="1">
      <alignment vertical="center" wrapText="1"/>
    </xf>
    <xf numFmtId="0" fontId="0" fillId="2" borderId="79" xfId="0" applyFill="1" applyBorder="1" applyAlignment="1">
      <alignment vertical="center" wrapText="1"/>
    </xf>
    <xf numFmtId="0" fontId="0" fillId="2" borderId="46" xfId="0" applyFill="1" applyBorder="1" applyAlignment="1"/>
    <xf numFmtId="0" fontId="99" fillId="2" borderId="5" xfId="0" applyFont="1" applyFill="1" applyBorder="1" applyAlignment="1">
      <alignment horizontal="right" vertical="top"/>
    </xf>
    <xf numFmtId="0" fontId="0" fillId="2" borderId="8" xfId="0" applyFill="1" applyBorder="1" applyAlignment="1"/>
    <xf numFmtId="0" fontId="0" fillId="2" borderId="32" xfId="0" applyFill="1" applyBorder="1" applyAlignment="1">
      <alignment vertical="center" wrapText="1"/>
    </xf>
    <xf numFmtId="0" fontId="0" fillId="2" borderId="6" xfId="0" applyFill="1" applyBorder="1" applyAlignment="1"/>
    <xf numFmtId="0" fontId="99" fillId="2" borderId="6" xfId="0" applyFont="1" applyFill="1" applyBorder="1" applyAlignment="1">
      <alignment horizontal="right" vertical="top"/>
    </xf>
    <xf numFmtId="0" fontId="0" fillId="2" borderId="25" xfId="0" applyFill="1" applyBorder="1" applyAlignment="1"/>
    <xf numFmtId="0" fontId="0" fillId="2" borderId="26" xfId="0" applyFill="1" applyBorder="1" applyAlignment="1"/>
    <xf numFmtId="0" fontId="0" fillId="2" borderId="80" xfId="0" applyFill="1" applyBorder="1" applyAlignment="1"/>
    <xf numFmtId="0" fontId="0" fillId="2" borderId="80" xfId="0" applyFill="1" applyBorder="1" applyAlignment="1">
      <alignment vertical="center" wrapText="1"/>
    </xf>
    <xf numFmtId="0" fontId="0" fillId="2" borderId="81" xfId="0" applyFill="1" applyBorder="1" applyAlignment="1"/>
    <xf numFmtId="0" fontId="0" fillId="2" borderId="7" xfId="0" applyFill="1" applyBorder="1" applyAlignment="1"/>
    <xf numFmtId="0" fontId="7" fillId="2" borderId="0" xfId="0" applyFont="1" applyFill="1" applyBorder="1" applyAlignment="1"/>
    <xf numFmtId="0" fontId="7" fillId="2" borderId="0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0" fontId="4" fillId="2" borderId="0" xfId="0" applyFont="1" applyFill="1"/>
    <xf numFmtId="0" fontId="6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0" fillId="3" borderId="0" xfId="0" applyFill="1"/>
    <xf numFmtId="0" fontId="4" fillId="3" borderId="0" xfId="0" applyFont="1" applyFill="1" applyAlignment="1"/>
    <xf numFmtId="0" fontId="7" fillId="2" borderId="0" xfId="0" applyFont="1" applyFill="1" applyAlignment="1">
      <alignment horizontal="center" vertical="center" wrapText="1"/>
    </xf>
    <xf numFmtId="0" fontId="17" fillId="2" borderId="0" xfId="0" applyFont="1" applyFill="1" applyAlignment="1">
      <alignment vertical="center"/>
    </xf>
    <xf numFmtId="0" fontId="35" fillId="2" borderId="0" xfId="0" applyFont="1" applyFill="1" applyAlignment="1">
      <alignment horizontal="center" vertical="center" wrapText="1"/>
    </xf>
    <xf numFmtId="0" fontId="0" fillId="2" borderId="27" xfId="0" applyFill="1" applyBorder="1"/>
    <xf numFmtId="0" fontId="0" fillId="2" borderId="28" xfId="0" applyFill="1" applyBorder="1"/>
    <xf numFmtId="0" fontId="0" fillId="2" borderId="31" xfId="0" applyFill="1" applyBorder="1"/>
    <xf numFmtId="0" fontId="0" fillId="2" borderId="32" xfId="0" applyFill="1" applyBorder="1"/>
    <xf numFmtId="0" fontId="34" fillId="0" borderId="0" xfId="0" applyFont="1"/>
    <xf numFmtId="0" fontId="19" fillId="2" borderId="0" xfId="0" applyFont="1" applyFill="1" applyBorder="1"/>
    <xf numFmtId="0" fontId="0" fillId="2" borderId="29" xfId="0" applyFill="1" applyBorder="1"/>
    <xf numFmtId="0" fontId="0" fillId="2" borderId="38" xfId="0" applyFill="1" applyBorder="1"/>
    <xf numFmtId="0" fontId="0" fillId="2" borderId="30" xfId="0" applyFill="1" applyBorder="1"/>
    <xf numFmtId="0" fontId="0" fillId="2" borderId="0" xfId="0" applyFill="1" applyAlignment="1">
      <alignment wrapText="1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27" fillId="2" borderId="9" xfId="0" applyFont="1" applyFill="1" applyBorder="1" applyAlignment="1">
      <alignment horizontal="center" vertical="center"/>
    </xf>
    <xf numFmtId="0" fontId="3" fillId="2" borderId="0" xfId="0" applyFont="1" applyFill="1"/>
    <xf numFmtId="0" fontId="4" fillId="2" borderId="0" xfId="0" applyFont="1" applyFill="1" applyAlignment="1">
      <alignment vertical="top"/>
    </xf>
    <xf numFmtId="0" fontId="5" fillId="2" borderId="0" xfId="0" applyFont="1" applyFill="1" applyAlignment="1"/>
    <xf numFmtId="0" fontId="5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9" fillId="2" borderId="45" xfId="0" applyFont="1" applyFill="1" applyBorder="1" applyAlignment="1"/>
    <xf numFmtId="0" fontId="19" fillId="2" borderId="44" xfId="0" applyFont="1" applyFill="1" applyBorder="1" applyAlignment="1"/>
    <xf numFmtId="0" fontId="0" fillId="2" borderId="5" xfId="0" applyFill="1" applyBorder="1"/>
    <xf numFmtId="0" fontId="7" fillId="2" borderId="45" xfId="0" applyFont="1" applyFill="1" applyBorder="1"/>
    <xf numFmtId="0" fontId="7" fillId="2" borderId="44" xfId="0" applyFont="1" applyFill="1" applyBorder="1"/>
    <xf numFmtId="0" fontId="0" fillId="2" borderId="45" xfId="0" applyFill="1" applyBorder="1"/>
    <xf numFmtId="0" fontId="0" fillId="2" borderId="44" xfId="0" applyFill="1" applyBorder="1"/>
    <xf numFmtId="0" fontId="0" fillId="0" borderId="44" xfId="0" applyBorder="1"/>
    <xf numFmtId="0" fontId="19" fillId="2" borderId="8" xfId="0" applyFont="1" applyFill="1" applyBorder="1" applyAlignment="1"/>
    <xf numFmtId="0" fontId="19" fillId="2" borderId="0" xfId="0" applyFont="1" applyFill="1" applyBorder="1" applyAlignment="1"/>
    <xf numFmtId="0" fontId="19" fillId="2" borderId="25" xfId="0" applyFont="1" applyFill="1" applyBorder="1" applyAlignment="1"/>
    <xf numFmtId="0" fontId="19" fillId="2" borderId="26" xfId="0" applyFont="1" applyFill="1" applyBorder="1" applyAlignment="1"/>
    <xf numFmtId="0" fontId="18" fillId="2" borderId="8" xfId="0" applyFont="1" applyFill="1" applyBorder="1" applyAlignment="1"/>
    <xf numFmtId="0" fontId="18" fillId="2" borderId="6" xfId="0" applyFont="1" applyFill="1" applyBorder="1" applyAlignment="1"/>
    <xf numFmtId="0" fontId="0" fillId="2" borderId="9" xfId="0" applyFont="1" applyFill="1" applyBorder="1" applyAlignment="1">
      <alignment horizontal="center" vertical="center"/>
    </xf>
    <xf numFmtId="0" fontId="18" fillId="2" borderId="0" xfId="0" applyFont="1" applyFill="1" applyBorder="1" applyAlignme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1" fillId="2" borderId="0" xfId="0" applyFont="1" applyFill="1" applyAlignment="1"/>
    <xf numFmtId="0" fontId="0" fillId="2" borderId="0" xfId="0" applyFill="1" applyAlignment="1">
      <alignment vertical="center" wrapText="1"/>
    </xf>
    <xf numFmtId="0" fontId="1" fillId="2" borderId="8" xfId="0" applyFont="1" applyFill="1" applyBorder="1"/>
    <xf numFmtId="0" fontId="1" fillId="2" borderId="0" xfId="0" applyFont="1" applyFill="1" applyBorder="1"/>
    <xf numFmtId="0" fontId="1" fillId="2" borderId="44" xfId="0" applyFont="1" applyFill="1" applyBorder="1"/>
    <xf numFmtId="0" fontId="1" fillId="2" borderId="56" xfId="0" applyFont="1" applyFill="1" applyBorder="1"/>
    <xf numFmtId="0" fontId="1" fillId="2" borderId="33" xfId="0" applyFont="1" applyFill="1" applyBorder="1"/>
    <xf numFmtId="0" fontId="1" fillId="2" borderId="27" xfId="0" applyFont="1" applyFill="1" applyBorder="1"/>
    <xf numFmtId="0" fontId="0" fillId="2" borderId="57" xfId="0" applyFill="1" applyBorder="1"/>
    <xf numFmtId="0" fontId="25" fillId="2" borderId="0" xfId="0" applyFont="1" applyFill="1"/>
    <xf numFmtId="0" fontId="0" fillId="2" borderId="58" xfId="0" applyFill="1" applyBorder="1"/>
    <xf numFmtId="0" fontId="54" fillId="2" borderId="8" xfId="0" applyFont="1" applyFill="1" applyBorder="1" applyAlignment="1">
      <alignment wrapText="1"/>
    </xf>
    <xf numFmtId="0" fontId="54" fillId="2" borderId="0" xfId="0" applyFont="1" applyFill="1" applyBorder="1" applyAlignment="1"/>
    <xf numFmtId="0" fontId="54" fillId="2" borderId="25" xfId="0" applyFont="1" applyFill="1" applyBorder="1" applyAlignment="1">
      <alignment wrapText="1"/>
    </xf>
    <xf numFmtId="0" fontId="54" fillId="2" borderId="26" xfId="0" applyFont="1" applyFill="1" applyBorder="1" applyAlignment="1"/>
    <xf numFmtId="0" fontId="1" fillId="2" borderId="26" xfId="0" applyFont="1" applyFill="1" applyBorder="1" applyAlignment="1">
      <alignment vertical="top"/>
    </xf>
    <xf numFmtId="0" fontId="17" fillId="2" borderId="26" xfId="0" applyFont="1" applyFill="1" applyBorder="1" applyAlignment="1"/>
    <xf numFmtId="0" fontId="0" fillId="2" borderId="26" xfId="0" applyFont="1" applyFill="1" applyBorder="1"/>
    <xf numFmtId="0" fontId="15" fillId="2" borderId="0" xfId="0" applyFont="1" applyFill="1" applyAlignment="1">
      <alignment wrapText="1"/>
    </xf>
    <xf numFmtId="0" fontId="43" fillId="2" borderId="0" xfId="2" applyFill="1" applyAlignment="1" applyProtection="1">
      <protection locked="0"/>
    </xf>
    <xf numFmtId="16" fontId="43" fillId="2" borderId="0" xfId="2" applyNumberFormat="1" applyFill="1" applyAlignment="1" applyProtection="1">
      <alignment horizontal="left"/>
      <protection locked="0"/>
    </xf>
    <xf numFmtId="0" fontId="43" fillId="2" borderId="0" xfId="2" applyFill="1" applyAlignment="1" applyProtection="1">
      <alignment horizontal="left"/>
      <protection locked="0"/>
    </xf>
    <xf numFmtId="0" fontId="1" fillId="2" borderId="0" xfId="0" applyFont="1" applyFill="1" applyAlignment="1" applyProtection="1">
      <alignment horizontal="center" wrapText="1"/>
    </xf>
    <xf numFmtId="0" fontId="1" fillId="2" borderId="0" xfId="0" applyFont="1" applyFill="1" applyAlignment="1" applyProtection="1">
      <alignment horizontal="center"/>
    </xf>
    <xf numFmtId="0" fontId="67" fillId="2" borderId="0" xfId="0" applyFont="1" applyFill="1" applyAlignment="1" applyProtection="1">
      <alignment horizontal="center" wrapText="1"/>
      <protection hidden="1"/>
    </xf>
    <xf numFmtId="0" fontId="20" fillId="3" borderId="0" xfId="0" applyFont="1" applyFill="1" applyBorder="1" applyAlignment="1" applyProtection="1">
      <alignment horizontal="center"/>
      <protection locked="0"/>
    </xf>
    <xf numFmtId="0" fontId="43" fillId="0" borderId="0" xfId="2" applyAlignment="1" applyProtection="1">
      <alignment horizontal="center"/>
    </xf>
    <xf numFmtId="0" fontId="78" fillId="2" borderId="0" xfId="0" applyFont="1" applyFill="1" applyAlignment="1">
      <alignment horizontal="center"/>
    </xf>
    <xf numFmtId="0" fontId="102" fillId="0" borderId="0" xfId="0" applyFont="1" applyAlignment="1">
      <alignment horizontal="center"/>
    </xf>
    <xf numFmtId="0" fontId="0" fillId="2" borderId="0" xfId="0" applyFont="1" applyFill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4" fillId="2" borderId="0" xfId="0" applyFont="1" applyFill="1" applyAlignment="1">
      <alignment horizontal="center" vertical="center"/>
    </xf>
    <xf numFmtId="0" fontId="5" fillId="2" borderId="26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77" xfId="0" applyFont="1" applyFill="1" applyBorder="1" applyAlignment="1">
      <alignment horizontal="center"/>
    </xf>
    <xf numFmtId="0" fontId="6" fillId="2" borderId="45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86" fillId="2" borderId="0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68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horizontal="left" vertical="center"/>
    </xf>
    <xf numFmtId="0" fontId="68" fillId="2" borderId="0" xfId="0" applyFont="1" applyFill="1" applyBorder="1" applyAlignment="1">
      <alignment horizontal="left" vertical="top"/>
    </xf>
    <xf numFmtId="0" fontId="68" fillId="2" borderId="0" xfId="0" applyFont="1" applyFill="1" applyBorder="1" applyAlignment="1">
      <alignment horizontal="center"/>
    </xf>
    <xf numFmtId="0" fontId="68" fillId="2" borderId="0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3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0" fillId="2" borderId="13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0" fontId="10" fillId="2" borderId="17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42" xfId="0" applyFont="1" applyFill="1" applyBorder="1" applyAlignment="1">
      <alignment horizontal="center"/>
    </xf>
    <xf numFmtId="0" fontId="10" fillId="2" borderId="15" xfId="0" applyFont="1" applyFill="1" applyBorder="1" applyAlignment="1">
      <alignment horizontal="center"/>
    </xf>
    <xf numFmtId="0" fontId="10" fillId="2" borderId="16" xfId="0" applyFont="1" applyFill="1" applyBorder="1" applyAlignment="1">
      <alignment horizontal="center"/>
    </xf>
    <xf numFmtId="0" fontId="10" fillId="2" borderId="48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0" fillId="2" borderId="18" xfId="0" applyFont="1" applyFill="1" applyBorder="1" applyAlignment="1">
      <alignment horizontal="center"/>
    </xf>
    <xf numFmtId="0" fontId="0" fillId="2" borderId="0" xfId="0" applyFill="1" applyAlignment="1">
      <alignment horizontal="left" wrapText="1"/>
    </xf>
    <xf numFmtId="0" fontId="7" fillId="2" borderId="17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0" fillId="2" borderId="48" xfId="0" applyFont="1" applyFill="1" applyBorder="1" applyAlignment="1">
      <alignment horizontal="center"/>
    </xf>
    <xf numFmtId="0" fontId="0" fillId="2" borderId="11" xfId="0" applyFont="1" applyFill="1" applyBorder="1" applyAlignment="1">
      <alignment horizontal="center"/>
    </xf>
    <xf numFmtId="0" fontId="0" fillId="2" borderId="18" xfId="0" applyFont="1" applyFill="1" applyBorder="1" applyAlignment="1">
      <alignment horizontal="center"/>
    </xf>
    <xf numFmtId="0" fontId="0" fillId="2" borderId="48" xfId="0" applyFill="1" applyBorder="1" applyAlignment="1">
      <alignment horizontal="center"/>
    </xf>
    <xf numFmtId="0" fontId="7" fillId="2" borderId="17" xfId="0" applyFont="1" applyFill="1" applyBorder="1" applyAlignment="1">
      <alignment horizontal="center" wrapText="1"/>
    </xf>
    <xf numFmtId="0" fontId="7" fillId="2" borderId="9" xfId="0" applyFont="1" applyFill="1" applyBorder="1" applyAlignment="1">
      <alignment horizontal="center" wrapText="1"/>
    </xf>
    <xf numFmtId="0" fontId="7" fillId="2" borderId="19" xfId="0" applyFont="1" applyFill="1" applyBorder="1" applyAlignment="1">
      <alignment horizontal="center" wrapText="1"/>
    </xf>
    <xf numFmtId="0" fontId="7" fillId="2" borderId="20" xfId="0" applyFont="1" applyFill="1" applyBorder="1" applyAlignment="1">
      <alignment horizontal="center" wrapText="1"/>
    </xf>
    <xf numFmtId="0" fontId="0" fillId="0" borderId="49" xfId="0" applyFont="1" applyBorder="1" applyAlignment="1">
      <alignment horizontal="center"/>
    </xf>
    <xf numFmtId="0" fontId="0" fillId="0" borderId="23" xfId="0" applyFont="1" applyBorder="1" applyAlignment="1">
      <alignment horizontal="center"/>
    </xf>
    <xf numFmtId="0" fontId="0" fillId="2" borderId="21" xfId="0" applyFont="1" applyFill="1" applyBorder="1" applyAlignment="1">
      <alignment horizontal="center"/>
    </xf>
    <xf numFmtId="0" fontId="0" fillId="2" borderId="24" xfId="0" applyFont="1" applyFill="1" applyBorder="1" applyAlignment="1">
      <alignment horizontal="center"/>
    </xf>
    <xf numFmtId="0" fontId="9" fillId="2" borderId="0" xfId="0" applyFont="1" applyFill="1" applyAlignment="1">
      <alignment horizontal="left" wrapText="1"/>
    </xf>
    <xf numFmtId="0" fontId="1" fillId="2" borderId="0" xfId="0" applyFont="1" applyFill="1" applyAlignment="1">
      <alignment horizontal="center" wrapText="1"/>
    </xf>
    <xf numFmtId="0" fontId="0" fillId="2" borderId="0" xfId="0" applyFill="1" applyAlignment="1">
      <alignment horizontal="center" vertical="center" wrapText="1"/>
    </xf>
    <xf numFmtId="0" fontId="0" fillId="2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2" borderId="17" xfId="0" applyFont="1" applyFill="1" applyBorder="1" applyAlignment="1">
      <alignment horizontal="center"/>
    </xf>
    <xf numFmtId="0" fontId="0" fillId="2" borderId="9" xfId="0" applyFont="1" applyFill="1" applyBorder="1" applyAlignment="1">
      <alignment horizontal="center"/>
    </xf>
    <xf numFmtId="0" fontId="0" fillId="2" borderId="43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center"/>
    </xf>
    <xf numFmtId="0" fontId="10" fillId="2" borderId="14" xfId="0" applyFont="1" applyFill="1" applyBorder="1" applyAlignment="1">
      <alignment horizontal="center"/>
    </xf>
    <xf numFmtId="0" fontId="10" fillId="2" borderId="41" xfId="0" applyFont="1" applyFill="1" applyBorder="1" applyAlignment="1">
      <alignment horizontal="center"/>
    </xf>
    <xf numFmtId="0" fontId="10" fillId="2" borderId="17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0" fontId="10" fillId="2" borderId="43" xfId="0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19" xfId="0" applyFont="1" applyFill="1" applyBorder="1" applyAlignment="1">
      <alignment horizontal="center"/>
    </xf>
    <xf numFmtId="0" fontId="0" fillId="2" borderId="20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 wrapText="1"/>
    </xf>
    <xf numFmtId="0" fontId="15" fillId="2" borderId="27" xfId="0" applyFont="1" applyFill="1" applyBorder="1" applyAlignment="1">
      <alignment horizontal="center" vertical="center"/>
    </xf>
    <xf numFmtId="0" fontId="15" fillId="2" borderId="28" xfId="0" applyFont="1" applyFill="1" applyBorder="1" applyAlignment="1">
      <alignment horizontal="center" vertical="center"/>
    </xf>
    <xf numFmtId="0" fontId="15" fillId="2" borderId="31" xfId="0" applyFont="1" applyFill="1" applyBorder="1" applyAlignment="1">
      <alignment horizontal="center" vertical="center"/>
    </xf>
    <xf numFmtId="0" fontId="15" fillId="2" borderId="32" xfId="0" applyFont="1" applyFill="1" applyBorder="1" applyAlignment="1">
      <alignment horizontal="center" vertical="center"/>
    </xf>
    <xf numFmtId="0" fontId="15" fillId="2" borderId="29" xfId="0" applyFont="1" applyFill="1" applyBorder="1" applyAlignment="1">
      <alignment horizontal="center" vertical="center"/>
    </xf>
    <xf numFmtId="0" fontId="15" fillId="2" borderId="30" xfId="0" applyFont="1" applyFill="1" applyBorder="1" applyAlignment="1">
      <alignment horizontal="center" vertical="center"/>
    </xf>
    <xf numFmtId="0" fontId="14" fillId="2" borderId="9" xfId="0" applyFont="1" applyFill="1" applyBorder="1" applyAlignment="1" applyProtection="1">
      <alignment horizontal="center" vertical="center" wrapText="1"/>
    </xf>
    <xf numFmtId="0" fontId="14" fillId="2" borderId="9" xfId="0" applyFont="1" applyFill="1" applyBorder="1" applyAlignment="1" applyProtection="1">
      <alignment horizontal="center" vertical="center"/>
    </xf>
    <xf numFmtId="0" fontId="14" fillId="2" borderId="10" xfId="0" applyFont="1" applyFill="1" applyBorder="1" applyAlignment="1" applyProtection="1">
      <alignment horizontal="center" vertical="center"/>
    </xf>
    <xf numFmtId="0" fontId="14" fillId="2" borderId="12" xfId="0" applyFont="1" applyFill="1" applyBorder="1" applyAlignment="1" applyProtection="1">
      <alignment horizontal="center" vertical="center"/>
    </xf>
    <xf numFmtId="0" fontId="33" fillId="2" borderId="0" xfId="0" applyFont="1" applyFill="1" applyAlignment="1" applyProtection="1">
      <alignment horizontal="center"/>
    </xf>
    <xf numFmtId="0" fontId="33" fillId="2" borderId="0" xfId="0" applyFont="1" applyFill="1" applyBorder="1" applyAlignment="1" applyProtection="1">
      <alignment horizontal="center"/>
    </xf>
    <xf numFmtId="0" fontId="18" fillId="2" borderId="9" xfId="0" applyFont="1" applyFill="1" applyBorder="1" applyAlignment="1" applyProtection="1">
      <alignment horizontal="center"/>
    </xf>
    <xf numFmtId="0" fontId="0" fillId="2" borderId="10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1" fillId="3" borderId="0" xfId="0" applyFont="1" applyFill="1" applyAlignment="1" applyProtection="1">
      <alignment horizontal="center"/>
    </xf>
    <xf numFmtId="0" fontId="17" fillId="2" borderId="0" xfId="0" applyFont="1" applyFill="1" applyAlignment="1" applyProtection="1">
      <alignment horizontal="center"/>
    </xf>
    <xf numFmtId="0" fontId="0" fillId="2" borderId="10" xfId="0" applyFill="1" applyBorder="1" applyAlignment="1">
      <alignment horizontal="left"/>
    </xf>
    <xf numFmtId="0" fontId="0" fillId="2" borderId="11" xfId="0" applyFill="1" applyBorder="1" applyAlignment="1">
      <alignment horizontal="left"/>
    </xf>
    <xf numFmtId="0" fontId="0" fillId="2" borderId="12" xfId="0" applyFill="1" applyBorder="1" applyAlignment="1">
      <alignment horizontal="left"/>
    </xf>
    <xf numFmtId="0" fontId="11" fillId="2" borderId="10" xfId="0" applyFont="1" applyFill="1" applyBorder="1" applyAlignment="1">
      <alignment horizontal="right"/>
    </xf>
    <xf numFmtId="0" fontId="11" fillId="2" borderId="11" xfId="0" applyFont="1" applyFill="1" applyBorder="1" applyAlignment="1">
      <alignment horizontal="right"/>
    </xf>
    <xf numFmtId="0" fontId="11" fillId="2" borderId="12" xfId="0" applyFont="1" applyFill="1" applyBorder="1" applyAlignment="1">
      <alignment horizontal="right"/>
    </xf>
    <xf numFmtId="0" fontId="0" fillId="2" borderId="40" xfId="0" applyFill="1" applyBorder="1" applyAlignment="1">
      <alignment horizontal="center" vertical="center"/>
    </xf>
    <xf numFmtId="0" fontId="0" fillId="2" borderId="39" xfId="0" applyFill="1" applyBorder="1" applyAlignment="1">
      <alignment horizontal="center" vertical="center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43" fillId="0" borderId="0" xfId="2" applyAlignment="1" applyProtection="1">
      <alignment horizontal="left"/>
      <protection locked="0"/>
    </xf>
    <xf numFmtId="0" fontId="6" fillId="0" borderId="0" xfId="0" applyFont="1" applyAlignment="1" applyProtection="1">
      <alignment horizontal="left"/>
    </xf>
    <xf numFmtId="0" fontId="1" fillId="2" borderId="9" xfId="0" applyFont="1" applyFill="1" applyBorder="1" applyAlignment="1" applyProtection="1">
      <alignment horizontal="center" vertical="center"/>
    </xf>
    <xf numFmtId="0" fontId="19" fillId="2" borderId="10" xfId="0" applyFont="1" applyFill="1" applyBorder="1" applyAlignment="1" applyProtection="1">
      <alignment horizontal="center"/>
    </xf>
    <xf numFmtId="0" fontId="19" fillId="2" borderId="12" xfId="0" applyFont="1" applyFill="1" applyBorder="1" applyAlignment="1" applyProtection="1">
      <alignment horizontal="center"/>
    </xf>
    <xf numFmtId="0" fontId="18" fillId="0" borderId="10" xfId="0" applyFont="1" applyBorder="1" applyAlignment="1" applyProtection="1">
      <alignment horizontal="center"/>
    </xf>
    <xf numFmtId="0" fontId="18" fillId="0" borderId="11" xfId="0" applyFont="1" applyBorder="1" applyAlignment="1" applyProtection="1">
      <alignment horizontal="center"/>
    </xf>
    <xf numFmtId="0" fontId="18" fillId="0" borderId="12" xfId="0" applyFont="1" applyBorder="1" applyAlignment="1" applyProtection="1">
      <alignment horizontal="center"/>
    </xf>
    <xf numFmtId="0" fontId="43" fillId="0" borderId="0" xfId="2" applyAlignment="1" applyProtection="1">
      <alignment horizontal="center"/>
      <protection locked="0"/>
    </xf>
    <xf numFmtId="0" fontId="6" fillId="0" borderId="0" xfId="0" applyFont="1" applyAlignment="1" applyProtection="1">
      <alignment horizontal="left" wrapText="1"/>
    </xf>
    <xf numFmtId="0" fontId="0" fillId="2" borderId="9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/>
    </xf>
    <xf numFmtId="0" fontId="18" fillId="2" borderId="0" xfId="0" applyFont="1" applyFill="1" applyAlignment="1" applyProtection="1">
      <alignment horizontal="center"/>
    </xf>
    <xf numFmtId="0" fontId="20" fillId="3" borderId="0" xfId="0" applyFont="1" applyFill="1" applyAlignment="1" applyProtection="1">
      <alignment horizontal="center"/>
    </xf>
    <xf numFmtId="0" fontId="4" fillId="3" borderId="0" xfId="0" applyFont="1" applyFill="1" applyAlignment="1" applyProtection="1">
      <alignment horizontal="center"/>
    </xf>
    <xf numFmtId="0" fontId="17" fillId="2" borderId="33" xfId="0" applyFont="1" applyFill="1" applyBorder="1" applyAlignment="1" applyProtection="1">
      <alignment horizontal="center"/>
    </xf>
    <xf numFmtId="0" fontId="18" fillId="0" borderId="9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22" fillId="2" borderId="0" xfId="0" applyFont="1" applyFill="1" applyBorder="1" applyAlignment="1" applyProtection="1">
      <alignment horizontal="center" wrapText="1"/>
    </xf>
    <xf numFmtId="0" fontId="17" fillId="2" borderId="0" xfId="0" applyFont="1" applyFill="1" applyAlignment="1" applyProtection="1">
      <alignment horizontal="right"/>
    </xf>
    <xf numFmtId="0" fontId="0" fillId="2" borderId="0" xfId="0" applyFill="1" applyAlignment="1" applyProtection="1">
      <alignment horizontal="left" wrapText="1"/>
    </xf>
    <xf numFmtId="0" fontId="7" fillId="2" borderId="0" xfId="0" applyFont="1" applyFill="1" applyAlignment="1">
      <alignment horizontal="left" vertical="top" wrapText="1"/>
    </xf>
    <xf numFmtId="0" fontId="0" fillId="2" borderId="0" xfId="0" applyFill="1" applyAlignment="1" applyProtection="1">
      <alignment horizontal="left" vertical="top" wrapText="1"/>
    </xf>
    <xf numFmtId="0" fontId="7" fillId="4" borderId="0" xfId="0" applyFont="1" applyFill="1" applyAlignment="1">
      <alignment horizontal="left" vertical="top" wrapText="1"/>
    </xf>
    <xf numFmtId="0" fontId="32" fillId="2" borderId="0" xfId="0" applyFont="1" applyFill="1" applyAlignment="1" applyProtection="1">
      <alignment horizontal="left" wrapText="1"/>
    </xf>
    <xf numFmtId="0" fontId="4" fillId="3" borderId="0" xfId="0" applyFont="1" applyFill="1" applyAlignment="1">
      <alignment horizontal="center"/>
    </xf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7" fillId="2" borderId="0" xfId="0" applyFont="1" applyFill="1" applyAlignment="1">
      <alignment horizontal="left" wrapText="1"/>
    </xf>
    <xf numFmtId="0" fontId="25" fillId="2" borderId="0" xfId="0" applyFont="1" applyFill="1" applyAlignment="1">
      <alignment horizontal="center"/>
    </xf>
    <xf numFmtId="0" fontId="32" fillId="2" borderId="0" xfId="0" applyFont="1" applyFill="1" applyAlignment="1" applyProtection="1">
      <alignment horizontal="left"/>
    </xf>
    <xf numFmtId="0" fontId="43" fillId="2" borderId="0" xfId="2" applyFill="1" applyAlignment="1" applyProtection="1">
      <alignment horizontal="center"/>
      <protection locked="0"/>
    </xf>
    <xf numFmtId="0" fontId="7" fillId="2" borderId="0" xfId="0" applyFont="1" applyFill="1" applyAlignment="1" applyProtection="1">
      <alignment horizontal="center" vertical="top" wrapText="1"/>
    </xf>
    <xf numFmtId="0" fontId="33" fillId="2" borderId="0" xfId="0" applyFont="1" applyFill="1" applyAlignment="1" applyProtection="1">
      <alignment horizontal="center" vertical="center"/>
    </xf>
    <xf numFmtId="0" fontId="32" fillId="2" borderId="0" xfId="0" applyFont="1" applyFill="1" applyAlignment="1">
      <alignment horizontal="left" wrapText="1"/>
    </xf>
    <xf numFmtId="0" fontId="32" fillId="2" borderId="0" xfId="0" applyFont="1" applyFill="1" applyAlignment="1">
      <alignment horizontal="left"/>
    </xf>
    <xf numFmtId="0" fontId="7" fillId="4" borderId="0" xfId="0" applyFont="1" applyFill="1" applyAlignment="1">
      <alignment horizontal="left" wrapText="1"/>
    </xf>
    <xf numFmtId="0" fontId="6" fillId="2" borderId="39" xfId="0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0" fontId="0" fillId="2" borderId="0" xfId="0" applyFill="1" applyAlignment="1">
      <alignment horizontal="left" vertical="center" wrapText="1"/>
    </xf>
    <xf numFmtId="0" fontId="0" fillId="2" borderId="31" xfId="0" applyFill="1" applyBorder="1" applyAlignment="1">
      <alignment horizontal="left" vertical="center" wrapText="1"/>
    </xf>
    <xf numFmtId="0" fontId="0" fillId="2" borderId="0" xfId="0" applyFill="1" applyBorder="1" applyAlignment="1">
      <alignment horizontal="left" vertical="center" wrapText="1"/>
    </xf>
    <xf numFmtId="0" fontId="4" fillId="3" borderId="0" xfId="0" applyFont="1" applyFill="1" applyAlignment="1">
      <alignment horizontal="center" vertical="center"/>
    </xf>
    <xf numFmtId="0" fontId="5" fillId="2" borderId="29" xfId="0" applyFont="1" applyFill="1" applyBorder="1" applyAlignment="1">
      <alignment horizontal="center"/>
    </xf>
    <xf numFmtId="0" fontId="5" fillId="2" borderId="38" xfId="0" applyFont="1" applyFill="1" applyBorder="1" applyAlignment="1">
      <alignment horizontal="center"/>
    </xf>
    <xf numFmtId="0" fontId="5" fillId="2" borderId="30" xfId="0" applyFont="1" applyFill="1" applyBorder="1" applyAlignment="1">
      <alignment horizontal="center"/>
    </xf>
    <xf numFmtId="0" fontId="1" fillId="2" borderId="78" xfId="0" applyFont="1" applyFill="1" applyBorder="1" applyAlignment="1">
      <alignment horizontal="center"/>
    </xf>
    <xf numFmtId="0" fontId="0" fillId="2" borderId="0" xfId="0" applyFill="1" applyAlignment="1">
      <alignment horizontal="center" wrapText="1"/>
    </xf>
    <xf numFmtId="0" fontId="98" fillId="2" borderId="0" xfId="0" applyFont="1" applyFill="1" applyBorder="1" applyAlignment="1">
      <alignment horizontal="left" wrapText="1"/>
    </xf>
    <xf numFmtId="0" fontId="95" fillId="2" borderId="0" xfId="0" applyFont="1" applyFill="1" applyBorder="1" applyAlignment="1">
      <alignment horizontal="left" wrapText="1"/>
    </xf>
    <xf numFmtId="0" fontId="95" fillId="2" borderId="26" xfId="0" applyFont="1" applyFill="1" applyBorder="1" applyAlignment="1">
      <alignment horizontal="left" wrapText="1"/>
    </xf>
    <xf numFmtId="0" fontId="37" fillId="2" borderId="0" xfId="0" applyFont="1" applyFill="1" applyAlignment="1">
      <alignment horizontal="center" wrapText="1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46" xfId="0" applyFont="1" applyFill="1" applyBorder="1" applyAlignment="1">
      <alignment horizontal="center"/>
    </xf>
    <xf numFmtId="0" fontId="1" fillId="2" borderId="4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1" fillId="2" borderId="50" xfId="0" applyFon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27" fillId="0" borderId="9" xfId="0" applyFont="1" applyFill="1" applyBorder="1" applyAlignment="1">
      <alignment horizontal="center" vertical="center" wrapText="1"/>
    </xf>
    <xf numFmtId="0" fontId="27" fillId="2" borderId="9" xfId="0" applyFont="1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wrapText="1"/>
    </xf>
    <xf numFmtId="0" fontId="0" fillId="2" borderId="9" xfId="0" applyFont="1" applyFill="1" applyBorder="1" applyAlignment="1">
      <alignment horizontal="center" wrapText="1"/>
    </xf>
    <xf numFmtId="0" fontId="0" fillId="2" borderId="10" xfId="0" applyFont="1" applyFill="1" applyBorder="1" applyAlignment="1">
      <alignment horizontal="center"/>
    </xf>
    <xf numFmtId="0" fontId="0" fillId="2" borderId="19" xfId="0" applyFont="1" applyFill="1" applyBorder="1" applyAlignment="1">
      <alignment horizontal="center" wrapText="1"/>
    </xf>
    <xf numFmtId="0" fontId="0" fillId="2" borderId="20" xfId="0" applyFont="1" applyFill="1" applyBorder="1" applyAlignment="1">
      <alignment horizontal="center" wrapText="1"/>
    </xf>
    <xf numFmtId="0" fontId="0" fillId="2" borderId="22" xfId="0" applyFont="1" applyFill="1" applyBorder="1" applyAlignment="1">
      <alignment horizontal="center"/>
    </xf>
    <xf numFmtId="0" fontId="9" fillId="2" borderId="0" xfId="0" applyFont="1" applyFill="1" applyAlignment="1">
      <alignment horizontal="left" vertical="center" wrapText="1"/>
    </xf>
    <xf numFmtId="0" fontId="25" fillId="0" borderId="9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6" fillId="2" borderId="0" xfId="0" applyFont="1" applyFill="1" applyAlignment="1">
      <alignment horizontal="center" wrapText="1"/>
    </xf>
    <xf numFmtId="0" fontId="0" fillId="0" borderId="0" xfId="0" applyAlignment="1"/>
    <xf numFmtId="0" fontId="6" fillId="2" borderId="0" xfId="0" applyFont="1" applyFill="1" applyAlignment="1">
      <alignment horizontal="center"/>
    </xf>
    <xf numFmtId="0" fontId="25" fillId="2" borderId="9" xfId="0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wrapText="1"/>
    </xf>
    <xf numFmtId="0" fontId="0" fillId="2" borderId="0" xfId="0" applyFont="1" applyFill="1" applyAlignment="1">
      <alignment horizontal="center" vertical="center" wrapText="1"/>
    </xf>
    <xf numFmtId="0" fontId="17" fillId="2" borderId="0" xfId="0" applyFont="1" applyFill="1" applyAlignment="1">
      <alignment horizontal="center" vertical="center"/>
    </xf>
    <xf numFmtId="0" fontId="10" fillId="2" borderId="9" xfId="0" applyFont="1" applyFill="1" applyBorder="1" applyAlignment="1">
      <alignment horizontal="center" vertical="center" wrapText="1"/>
    </xf>
    <xf numFmtId="0" fontId="37" fillId="2" borderId="10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7" fillId="2" borderId="9" xfId="0" applyFont="1" applyFill="1" applyBorder="1" applyAlignment="1">
      <alignment horizontal="center" vertical="center" wrapText="1"/>
    </xf>
    <xf numFmtId="0" fontId="37" fillId="2" borderId="0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27" fillId="2" borderId="10" xfId="0" applyFont="1" applyFill="1" applyBorder="1" applyAlignment="1">
      <alignment horizontal="left" vertical="center" wrapText="1"/>
    </xf>
    <xf numFmtId="0" fontId="27" fillId="2" borderId="11" xfId="0" applyFont="1" applyFill="1" applyBorder="1" applyAlignment="1">
      <alignment horizontal="left" vertical="center" wrapText="1"/>
    </xf>
    <xf numFmtId="0" fontId="27" fillId="2" borderId="12" xfId="0" applyFont="1" applyFill="1" applyBorder="1" applyAlignment="1">
      <alignment horizontal="left" vertical="center" wrapText="1"/>
    </xf>
    <xf numFmtId="2" fontId="27" fillId="2" borderId="9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25" fillId="2" borderId="27" xfId="0" applyFont="1" applyFill="1" applyBorder="1" applyAlignment="1">
      <alignment horizontal="center" vertical="center"/>
    </xf>
    <xf numFmtId="0" fontId="25" fillId="2" borderId="33" xfId="0" applyFont="1" applyFill="1" applyBorder="1" applyAlignment="1">
      <alignment horizontal="center" vertical="center"/>
    </xf>
    <xf numFmtId="0" fontId="25" fillId="2" borderId="28" xfId="0" applyFont="1" applyFill="1" applyBorder="1" applyAlignment="1">
      <alignment horizontal="center" vertical="center"/>
    </xf>
    <xf numFmtId="0" fontId="25" fillId="2" borderId="29" xfId="0" applyFont="1" applyFill="1" applyBorder="1" applyAlignment="1">
      <alignment horizontal="center" vertical="center"/>
    </xf>
    <xf numFmtId="0" fontId="25" fillId="2" borderId="38" xfId="0" applyFont="1" applyFill="1" applyBorder="1" applyAlignment="1">
      <alignment horizontal="center" vertical="center"/>
    </xf>
    <xf numFmtId="0" fontId="25" fillId="2" borderId="30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 wrapText="1"/>
    </xf>
    <xf numFmtId="0" fontId="27" fillId="2" borderId="10" xfId="0" applyFont="1" applyFill="1" applyBorder="1" applyAlignment="1">
      <alignment horizontal="left" vertical="center"/>
    </xf>
    <xf numFmtId="0" fontId="27" fillId="2" borderId="11" xfId="0" applyFont="1" applyFill="1" applyBorder="1" applyAlignment="1">
      <alignment horizontal="left" vertical="center"/>
    </xf>
    <xf numFmtId="0" fontId="27" fillId="2" borderId="12" xfId="0" applyFont="1" applyFill="1" applyBorder="1" applyAlignment="1">
      <alignment horizontal="left" vertical="center"/>
    </xf>
    <xf numFmtId="0" fontId="27" fillId="2" borderId="9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37" fillId="2" borderId="31" xfId="0" applyFont="1" applyFill="1" applyBorder="1" applyAlignment="1">
      <alignment horizontal="center" vertical="center" wrapText="1"/>
    </xf>
    <xf numFmtId="0" fontId="86" fillId="2" borderId="9" xfId="0" applyFont="1" applyFill="1" applyBorder="1" applyAlignment="1">
      <alignment horizontal="left" wrapText="1"/>
    </xf>
    <xf numFmtId="0" fontId="86" fillId="2" borderId="9" xfId="0" applyFont="1" applyFill="1" applyBorder="1" applyAlignment="1">
      <alignment horizontal="left"/>
    </xf>
    <xf numFmtId="0" fontId="30" fillId="2" borderId="9" xfId="0" applyFont="1" applyFill="1" applyBorder="1" applyAlignment="1">
      <alignment horizontal="left" vertical="top" wrapText="1"/>
    </xf>
    <xf numFmtId="0" fontId="30" fillId="2" borderId="9" xfId="0" applyFont="1" applyFill="1" applyBorder="1" applyAlignment="1">
      <alignment horizontal="center" vertical="center"/>
    </xf>
    <xf numFmtId="0" fontId="30" fillId="2" borderId="10" xfId="0" applyFont="1" applyFill="1" applyBorder="1" applyAlignment="1">
      <alignment horizontal="left" vertical="top" wrapText="1"/>
    </xf>
    <xf numFmtId="0" fontId="30" fillId="2" borderId="11" xfId="0" applyFont="1" applyFill="1" applyBorder="1" applyAlignment="1">
      <alignment horizontal="left" vertical="top" wrapText="1"/>
    </xf>
    <xf numFmtId="0" fontId="30" fillId="2" borderId="12" xfId="0" applyFont="1" applyFill="1" applyBorder="1" applyAlignment="1">
      <alignment horizontal="left" vertical="top" wrapText="1"/>
    </xf>
    <xf numFmtId="0" fontId="17" fillId="2" borderId="33" xfId="0" applyFont="1" applyFill="1" applyBorder="1" applyAlignment="1">
      <alignment horizontal="left" wrapText="1"/>
    </xf>
    <xf numFmtId="0" fontId="29" fillId="2" borderId="9" xfId="0" applyFont="1" applyFill="1" applyBorder="1" applyAlignment="1">
      <alignment horizontal="center" vertical="center" wrapText="1"/>
    </xf>
    <xf numFmtId="0" fontId="29" fillId="2" borderId="10" xfId="0" applyFont="1" applyFill="1" applyBorder="1" applyAlignment="1">
      <alignment horizontal="center" vertical="center" wrapText="1"/>
    </xf>
    <xf numFmtId="0" fontId="29" fillId="2" borderId="11" xfId="0" applyFont="1" applyFill="1" applyBorder="1" applyAlignment="1">
      <alignment horizontal="center" vertical="center" wrapText="1"/>
    </xf>
    <xf numFmtId="0" fontId="29" fillId="2" borderId="12" xfId="0" applyFont="1" applyFill="1" applyBorder="1" applyAlignment="1">
      <alignment horizontal="center" vertical="center" wrapText="1"/>
    </xf>
    <xf numFmtId="0" fontId="30" fillId="2" borderId="10" xfId="0" applyFont="1" applyFill="1" applyBorder="1" applyAlignment="1">
      <alignment horizontal="center" vertical="center" wrapText="1"/>
    </xf>
    <xf numFmtId="0" fontId="30" fillId="2" borderId="12" xfId="0" applyFont="1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30" fillId="2" borderId="9" xfId="0" applyFont="1" applyFill="1" applyBorder="1" applyAlignment="1">
      <alignment horizontal="left" vertical="center" wrapText="1"/>
    </xf>
    <xf numFmtId="0" fontId="29" fillId="2" borderId="9" xfId="0" applyFont="1" applyFill="1" applyBorder="1" applyAlignment="1">
      <alignment horizontal="center" wrapText="1"/>
    </xf>
    <xf numFmtId="0" fontId="30" fillId="2" borderId="27" xfId="0" applyFont="1" applyFill="1" applyBorder="1" applyAlignment="1">
      <alignment horizontal="left" vertical="center" wrapText="1"/>
    </xf>
    <xf numFmtId="0" fontId="30" fillId="2" borderId="28" xfId="0" applyFont="1" applyFill="1" applyBorder="1" applyAlignment="1">
      <alignment horizontal="left" vertical="center" wrapText="1"/>
    </xf>
    <xf numFmtId="0" fontId="30" fillId="2" borderId="31" xfId="0" applyFont="1" applyFill="1" applyBorder="1" applyAlignment="1">
      <alignment horizontal="left" vertical="center" wrapText="1"/>
    </xf>
    <xf numFmtId="0" fontId="30" fillId="2" borderId="32" xfId="0" applyFont="1" applyFill="1" applyBorder="1" applyAlignment="1">
      <alignment horizontal="left" vertical="center" wrapText="1"/>
    </xf>
    <xf numFmtId="0" fontId="30" fillId="2" borderId="29" xfId="0" applyFont="1" applyFill="1" applyBorder="1" applyAlignment="1">
      <alignment horizontal="left" vertical="center" wrapText="1"/>
    </xf>
    <xf numFmtId="0" fontId="30" fillId="2" borderId="30" xfId="0" applyFont="1" applyFill="1" applyBorder="1" applyAlignment="1">
      <alignment horizontal="left" vertical="center" wrapText="1"/>
    </xf>
    <xf numFmtId="0" fontId="30" fillId="2" borderId="27" xfId="0" applyFont="1" applyFill="1" applyBorder="1" applyAlignment="1">
      <alignment horizontal="center" vertical="center" wrapText="1"/>
    </xf>
    <xf numFmtId="0" fontId="30" fillId="2" borderId="28" xfId="0" applyFont="1" applyFill="1" applyBorder="1" applyAlignment="1">
      <alignment horizontal="center" vertical="center" wrapText="1"/>
    </xf>
    <xf numFmtId="0" fontId="30" fillId="2" borderId="31" xfId="0" applyFont="1" applyFill="1" applyBorder="1" applyAlignment="1">
      <alignment horizontal="center" vertical="center" wrapText="1"/>
    </xf>
    <xf numFmtId="0" fontId="30" fillId="2" borderId="32" xfId="0" applyFont="1" applyFill="1" applyBorder="1" applyAlignment="1">
      <alignment horizontal="center" vertical="center" wrapText="1"/>
    </xf>
    <xf numFmtId="0" fontId="30" fillId="2" borderId="29" xfId="0" applyFont="1" applyFill="1" applyBorder="1" applyAlignment="1">
      <alignment horizontal="center" vertical="center" wrapText="1"/>
    </xf>
    <xf numFmtId="0" fontId="30" fillId="2" borderId="30" xfId="0" applyFont="1" applyFill="1" applyBorder="1" applyAlignment="1">
      <alignment horizontal="center" vertical="center" wrapText="1"/>
    </xf>
    <xf numFmtId="0" fontId="30" fillId="2" borderId="9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 wrapText="1"/>
    </xf>
    <xf numFmtId="0" fontId="0" fillId="0" borderId="0" xfId="0"/>
    <xf numFmtId="0" fontId="0" fillId="0" borderId="38" xfId="0" applyBorder="1"/>
    <xf numFmtId="0" fontId="17" fillId="2" borderId="38" xfId="0" applyFont="1" applyFill="1" applyBorder="1" applyAlignment="1">
      <alignment horizontal="left" wrapText="1"/>
    </xf>
    <xf numFmtId="0" fontId="68" fillId="2" borderId="9" xfId="0" applyFont="1" applyFill="1" applyBorder="1" applyAlignment="1">
      <alignment horizontal="center" wrapText="1"/>
    </xf>
    <xf numFmtId="0" fontId="30" fillId="2" borderId="9" xfId="0" applyFont="1" applyFill="1" applyBorder="1" applyAlignment="1">
      <alignment horizontal="center" wrapText="1"/>
    </xf>
    <xf numFmtId="0" fontId="68" fillId="2" borderId="9" xfId="0" applyFont="1" applyFill="1" applyBorder="1" applyAlignment="1">
      <alignment horizontal="center"/>
    </xf>
    <xf numFmtId="0" fontId="0" fillId="2" borderId="9" xfId="0" applyFill="1" applyBorder="1" applyAlignment="1">
      <alignment horizontal="left" wrapText="1"/>
    </xf>
    <xf numFmtId="0" fontId="0" fillId="2" borderId="27" xfId="0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0" fontId="27" fillId="2" borderId="10" xfId="0" applyFont="1" applyFill="1" applyBorder="1" applyAlignment="1">
      <alignment horizontal="left"/>
    </xf>
    <xf numFmtId="0" fontId="27" fillId="2" borderId="11" xfId="0" applyFont="1" applyFill="1" applyBorder="1" applyAlignment="1">
      <alignment horizontal="left"/>
    </xf>
    <xf numFmtId="0" fontId="27" fillId="2" borderId="12" xfId="0" applyFont="1" applyFill="1" applyBorder="1" applyAlignment="1">
      <alignment horizontal="left"/>
    </xf>
    <xf numFmtId="0" fontId="27" fillId="2" borderId="10" xfId="0" applyFont="1" applyFill="1" applyBorder="1" applyAlignment="1">
      <alignment horizontal="center" vertical="center"/>
    </xf>
    <xf numFmtId="0" fontId="27" fillId="2" borderId="12" xfId="0" applyFont="1" applyFill="1" applyBorder="1" applyAlignment="1">
      <alignment horizontal="center" vertical="center"/>
    </xf>
    <xf numFmtId="0" fontId="27" fillId="2" borderId="11" xfId="0" applyFont="1" applyFill="1" applyBorder="1" applyAlignment="1">
      <alignment horizontal="center"/>
    </xf>
    <xf numFmtId="0" fontId="27" fillId="2" borderId="12" xfId="0" applyFont="1" applyFill="1" applyBorder="1" applyAlignment="1">
      <alignment horizontal="center"/>
    </xf>
    <xf numFmtId="0" fontId="0" fillId="2" borderId="9" xfId="0" applyFill="1" applyBorder="1" applyAlignment="1">
      <alignment horizontal="left"/>
    </xf>
    <xf numFmtId="0" fontId="0" fillId="2" borderId="33" xfId="0" applyFill="1" applyBorder="1" applyAlignment="1">
      <alignment horizontal="center" vertical="center" wrapText="1"/>
    </xf>
    <xf numFmtId="0" fontId="0" fillId="2" borderId="28" xfId="0" applyFill="1" applyBorder="1" applyAlignment="1">
      <alignment horizontal="center" vertical="center" wrapText="1"/>
    </xf>
    <xf numFmtId="0" fontId="0" fillId="2" borderId="38" xfId="0" applyFill="1" applyBorder="1" applyAlignment="1">
      <alignment horizontal="center" vertical="center" wrapText="1"/>
    </xf>
    <xf numFmtId="0" fontId="0" fillId="2" borderId="30" xfId="0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27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0" fontId="0" fillId="2" borderId="9" xfId="0" applyFill="1" applyBorder="1" applyAlignment="1" applyProtection="1">
      <alignment horizontal="left"/>
    </xf>
    <xf numFmtId="0" fontId="1" fillId="2" borderId="27" xfId="0" applyFont="1" applyFill="1" applyBorder="1" applyAlignment="1" applyProtection="1">
      <alignment horizontal="center" vertical="center"/>
    </xf>
    <xf numFmtId="0" fontId="1" fillId="2" borderId="33" xfId="0" applyFont="1" applyFill="1" applyBorder="1" applyAlignment="1" applyProtection="1">
      <alignment horizontal="center" vertical="center"/>
    </xf>
    <xf numFmtId="0" fontId="1" fillId="2" borderId="29" xfId="0" applyFont="1" applyFill="1" applyBorder="1" applyAlignment="1" applyProtection="1">
      <alignment horizontal="center" vertical="center"/>
    </xf>
    <xf numFmtId="0" fontId="1" fillId="2" borderId="38" xfId="0" applyFont="1" applyFill="1" applyBorder="1" applyAlignment="1" applyProtection="1">
      <alignment horizontal="center" vertical="center"/>
    </xf>
    <xf numFmtId="0" fontId="1" fillId="2" borderId="9" xfId="0" applyFont="1" applyFill="1" applyBorder="1" applyAlignment="1" applyProtection="1">
      <alignment horizontal="center" vertical="center" wrapText="1"/>
    </xf>
    <xf numFmtId="0" fontId="10" fillId="2" borderId="10" xfId="0" applyFont="1" applyFill="1" applyBorder="1" applyAlignment="1" applyProtection="1">
      <alignment horizontal="center" vertical="center" wrapText="1"/>
    </xf>
    <xf numFmtId="0" fontId="10" fillId="2" borderId="12" xfId="0" applyFont="1" applyFill="1" applyBorder="1" applyAlignment="1" applyProtection="1">
      <alignment horizontal="center" vertical="center" wrapText="1"/>
    </xf>
    <xf numFmtId="0" fontId="0" fillId="2" borderId="9" xfId="0" applyFill="1" applyBorder="1" applyAlignment="1" applyProtection="1">
      <alignment horizontal="center" vertical="center"/>
    </xf>
    <xf numFmtId="0" fontId="0" fillId="2" borderId="10" xfId="0" applyFill="1" applyBorder="1" applyAlignment="1" applyProtection="1">
      <alignment horizontal="center" vertical="center"/>
    </xf>
    <xf numFmtId="0" fontId="0" fillId="2" borderId="12" xfId="0" applyFill="1" applyBorder="1" applyAlignment="1" applyProtection="1">
      <alignment horizontal="center" vertical="center"/>
    </xf>
    <xf numFmtId="0" fontId="30" fillId="2" borderId="10" xfId="0" applyFont="1" applyFill="1" applyBorder="1" applyAlignment="1" applyProtection="1">
      <alignment horizontal="center" vertical="center" wrapText="1"/>
    </xf>
    <xf numFmtId="0" fontId="30" fillId="2" borderId="11" xfId="0" applyFont="1" applyFill="1" applyBorder="1" applyAlignment="1" applyProtection="1">
      <alignment horizontal="center" vertical="center" wrapText="1"/>
    </xf>
    <xf numFmtId="0" fontId="30" fillId="2" borderId="12" xfId="0" applyFont="1" applyFill="1" applyBorder="1" applyAlignment="1" applyProtection="1">
      <alignment horizontal="center" vertical="center" wrapText="1"/>
    </xf>
    <xf numFmtId="0" fontId="17" fillId="2" borderId="0" xfId="0" applyFont="1" applyFill="1" applyAlignment="1" applyProtection="1">
      <alignment horizontal="center" wrapText="1"/>
    </xf>
    <xf numFmtId="0" fontId="0" fillId="2" borderId="9" xfId="0" applyFill="1" applyBorder="1" applyAlignment="1" applyProtection="1">
      <alignment horizontal="center"/>
    </xf>
    <xf numFmtId="0" fontId="0" fillId="2" borderId="27" xfId="0" applyFill="1" applyBorder="1" applyAlignment="1" applyProtection="1">
      <alignment horizontal="center" vertical="center" wrapText="1"/>
    </xf>
    <xf numFmtId="0" fontId="0" fillId="2" borderId="33" xfId="0" applyFill="1" applyBorder="1" applyAlignment="1" applyProtection="1">
      <alignment horizontal="center" vertical="center" wrapText="1"/>
    </xf>
    <xf numFmtId="0" fontId="0" fillId="2" borderId="28" xfId="0" applyFill="1" applyBorder="1" applyAlignment="1" applyProtection="1">
      <alignment horizontal="center" vertical="center" wrapText="1"/>
    </xf>
    <xf numFmtId="0" fontId="0" fillId="2" borderId="27" xfId="0" applyFill="1" applyBorder="1" applyAlignment="1" applyProtection="1">
      <alignment horizontal="center" vertical="center"/>
    </xf>
    <xf numFmtId="0" fontId="0" fillId="2" borderId="28" xfId="0" applyFill="1" applyBorder="1" applyAlignment="1" applyProtection="1">
      <alignment horizontal="center" vertical="center"/>
    </xf>
    <xf numFmtId="0" fontId="0" fillId="2" borderId="31" xfId="0" applyFill="1" applyBorder="1" applyAlignment="1" applyProtection="1">
      <alignment horizontal="center" vertical="center"/>
    </xf>
    <xf numFmtId="0" fontId="0" fillId="2" borderId="32" xfId="0" applyFill="1" applyBorder="1" applyAlignment="1" applyProtection="1">
      <alignment horizontal="center" vertical="center"/>
    </xf>
    <xf numFmtId="0" fontId="0" fillId="2" borderId="29" xfId="0" applyFill="1" applyBorder="1" applyAlignment="1" applyProtection="1">
      <alignment horizontal="center" vertical="center"/>
    </xf>
    <xf numFmtId="0" fontId="0" fillId="2" borderId="30" xfId="0" applyFill="1" applyBorder="1" applyAlignment="1" applyProtection="1">
      <alignment horizontal="center" vertical="center"/>
    </xf>
    <xf numFmtId="0" fontId="17" fillId="2" borderId="0" xfId="0" applyFont="1" applyFill="1" applyAlignment="1" applyProtection="1">
      <alignment horizontal="left" wrapText="1"/>
    </xf>
    <xf numFmtId="0" fontId="0" fillId="0" borderId="0" xfId="0" applyProtection="1"/>
    <xf numFmtId="0" fontId="0" fillId="0" borderId="38" xfId="0" applyBorder="1" applyProtection="1"/>
    <xf numFmtId="0" fontId="0" fillId="0" borderId="0" xfId="0" applyBorder="1" applyProtection="1"/>
    <xf numFmtId="0" fontId="17" fillId="2" borderId="38" xfId="0" applyFont="1" applyFill="1" applyBorder="1" applyAlignment="1" applyProtection="1">
      <alignment horizontal="left" wrapText="1"/>
    </xf>
    <xf numFmtId="0" fontId="17" fillId="2" borderId="0" xfId="0" applyFont="1" applyFill="1" applyBorder="1" applyAlignment="1" applyProtection="1">
      <alignment horizontal="left" wrapText="1"/>
    </xf>
    <xf numFmtId="0" fontId="30" fillId="2" borderId="9" xfId="0" applyFont="1" applyFill="1" applyBorder="1" applyAlignment="1" applyProtection="1">
      <alignment horizontal="center" vertical="center" wrapText="1"/>
    </xf>
    <xf numFmtId="0" fontId="29" fillId="2" borderId="9" xfId="0" applyFont="1" applyFill="1" applyBorder="1" applyAlignment="1" applyProtection="1">
      <alignment horizontal="center" vertical="center" wrapText="1"/>
    </xf>
    <xf numFmtId="0" fontId="0" fillId="2" borderId="9" xfId="0" applyFill="1" applyBorder="1" applyAlignment="1" applyProtection="1">
      <alignment horizontal="left" wrapText="1"/>
    </xf>
    <xf numFmtId="0" fontId="0" fillId="2" borderId="0" xfId="0" applyFill="1" applyAlignment="1" applyProtection="1">
      <alignment horizontal="center" vertical="center" wrapText="1"/>
    </xf>
    <xf numFmtId="0" fontId="4" fillId="3" borderId="0" xfId="0" applyFont="1" applyFill="1" applyBorder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0" fontId="0" fillId="2" borderId="0" xfId="0" applyFill="1" applyAlignment="1" applyProtection="1">
      <alignment horizontal="right"/>
    </xf>
    <xf numFmtId="0" fontId="0" fillId="2" borderId="0" xfId="0" applyFont="1" applyFill="1" applyAlignment="1" applyProtection="1">
      <alignment horizontal="right"/>
    </xf>
    <xf numFmtId="0" fontId="0" fillId="2" borderId="0" xfId="0" applyFill="1" applyAlignment="1" applyProtection="1">
      <alignment horizontal="center" vertical="top" wrapText="1"/>
    </xf>
    <xf numFmtId="0" fontId="7" fillId="2" borderId="0" xfId="0" applyFont="1" applyFill="1" applyAlignment="1" applyProtection="1">
      <alignment horizontal="left" wrapText="1"/>
    </xf>
    <xf numFmtId="0" fontId="7" fillId="2" borderId="0" xfId="0" applyFont="1" applyFill="1" applyAlignment="1" applyProtection="1">
      <alignment horizontal="left" vertical="top" wrapText="1"/>
    </xf>
    <xf numFmtId="0" fontId="7" fillId="4" borderId="0" xfId="0" applyFont="1" applyFill="1" applyAlignment="1" applyProtection="1">
      <alignment horizontal="left" vertical="top" wrapText="1"/>
    </xf>
    <xf numFmtId="0" fontId="7" fillId="4" borderId="0" xfId="0" applyFont="1" applyFill="1" applyAlignment="1" applyProtection="1">
      <alignment horizontal="left" wrapText="1"/>
    </xf>
    <xf numFmtId="0" fontId="0" fillId="2" borderId="0" xfId="0" applyFont="1" applyFill="1" applyAlignment="1" applyProtection="1">
      <alignment horizontal="left" vertical="top" wrapText="1"/>
    </xf>
    <xf numFmtId="0" fontId="5" fillId="2" borderId="0" xfId="0" applyFont="1" applyFill="1" applyAlignment="1">
      <alignment horizontal="center"/>
    </xf>
    <xf numFmtId="0" fontId="43" fillId="2" borderId="0" xfId="2" applyFill="1" applyAlignment="1" applyProtection="1">
      <alignment horizontal="center"/>
    </xf>
    <xf numFmtId="0" fontId="104" fillId="2" borderId="0" xfId="0" applyFont="1" applyFill="1" applyAlignment="1">
      <alignment horizontal="left" vertical="top" wrapText="1"/>
    </xf>
    <xf numFmtId="0" fontId="104" fillId="2" borderId="0" xfId="0" applyFont="1" applyFill="1" applyAlignment="1">
      <alignment horizontal="left" vertical="top"/>
    </xf>
    <xf numFmtId="0" fontId="79" fillId="2" borderId="0" xfId="0" applyFont="1" applyFill="1" applyAlignment="1">
      <alignment horizontal="left" vertical="top" wrapText="1"/>
    </xf>
    <xf numFmtId="0" fontId="79" fillId="2" borderId="0" xfId="0" applyFont="1" applyFill="1" applyAlignment="1">
      <alignment horizontal="left" vertical="top"/>
    </xf>
    <xf numFmtId="0" fontId="18" fillId="2" borderId="45" xfId="0" applyFont="1" applyFill="1" applyBorder="1" applyAlignment="1">
      <alignment horizontal="center" vertical="center" wrapText="1"/>
    </xf>
    <xf numFmtId="0" fontId="18" fillId="2" borderId="44" xfId="0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center" vertical="center" wrapText="1"/>
    </xf>
    <xf numFmtId="0" fontId="33" fillId="2" borderId="26" xfId="0" applyFont="1" applyFill="1" applyBorder="1" applyAlignment="1">
      <alignment horizontal="center"/>
    </xf>
    <xf numFmtId="0" fontId="1" fillId="2" borderId="45" xfId="0" applyFont="1" applyFill="1" applyBorder="1" applyAlignment="1">
      <alignment horizontal="center"/>
    </xf>
    <xf numFmtId="0" fontId="1" fillId="2" borderId="44" xfId="0" applyFont="1" applyFill="1" applyBorder="1" applyAlignment="1">
      <alignment horizontal="center" wrapText="1"/>
    </xf>
    <xf numFmtId="0" fontId="1" fillId="2" borderId="28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1" fillId="2" borderId="30" xfId="0" applyFont="1" applyFill="1" applyBorder="1" applyAlignment="1">
      <alignment horizontal="center" vertical="center" wrapText="1"/>
    </xf>
    <xf numFmtId="0" fontId="1" fillId="2" borderId="40" xfId="0" applyFont="1" applyFill="1" applyBorder="1" applyAlignment="1">
      <alignment horizontal="center" vertical="center" wrapText="1"/>
    </xf>
    <xf numFmtId="0" fontId="1" fillId="2" borderId="39" xfId="0" applyFont="1" applyFill="1" applyBorder="1" applyAlignment="1">
      <alignment horizontal="center" vertical="center" wrapText="1"/>
    </xf>
    <xf numFmtId="2" fontId="0" fillId="2" borderId="27" xfId="0" applyNumberFormat="1" applyFill="1" applyBorder="1" applyAlignment="1">
      <alignment horizontal="center" vertical="center" wrapText="1"/>
    </xf>
    <xf numFmtId="2" fontId="0" fillId="2" borderId="28" xfId="0" applyNumberFormat="1" applyFill="1" applyBorder="1" applyAlignment="1">
      <alignment horizontal="center" vertical="center" wrapText="1"/>
    </xf>
    <xf numFmtId="2" fontId="0" fillId="2" borderId="29" xfId="0" applyNumberFormat="1" applyFill="1" applyBorder="1" applyAlignment="1">
      <alignment horizontal="center" vertical="center" wrapText="1"/>
    </xf>
    <xf numFmtId="2" fontId="0" fillId="2" borderId="30" xfId="0" applyNumberFormat="1" applyFill="1" applyBorder="1" applyAlignment="1">
      <alignment horizontal="center" vertical="center" wrapText="1"/>
    </xf>
    <xf numFmtId="0" fontId="0" fillId="2" borderId="27" xfId="0" applyFont="1" applyFill="1" applyBorder="1" applyAlignment="1">
      <alignment horizontal="center" vertical="center"/>
    </xf>
    <xf numFmtId="0" fontId="0" fillId="2" borderId="28" xfId="0" applyFont="1" applyFill="1" applyBorder="1" applyAlignment="1">
      <alignment horizontal="center" vertical="center"/>
    </xf>
    <xf numFmtId="0" fontId="0" fillId="2" borderId="29" xfId="0" applyFont="1" applyFill="1" applyBorder="1" applyAlignment="1">
      <alignment horizontal="center" vertical="center"/>
    </xf>
    <xf numFmtId="0" fontId="0" fillId="2" borderId="30" xfId="0" applyFont="1" applyFill="1" applyBorder="1" applyAlignment="1">
      <alignment horizontal="center" vertical="center"/>
    </xf>
    <xf numFmtId="0" fontId="0" fillId="2" borderId="40" xfId="0" applyFont="1" applyFill="1" applyBorder="1" applyAlignment="1">
      <alignment horizontal="center" vertical="center"/>
    </xf>
    <xf numFmtId="0" fontId="0" fillId="2" borderId="39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0" fillId="2" borderId="12" xfId="0" applyFont="1" applyFill="1" applyBorder="1" applyAlignment="1">
      <alignment horizontal="center" vertical="center"/>
    </xf>
    <xf numFmtId="0" fontId="27" fillId="2" borderId="11" xfId="0" applyFont="1" applyFill="1" applyBorder="1" applyAlignment="1">
      <alignment horizontal="center" vertical="center"/>
    </xf>
    <xf numFmtId="0" fontId="55" fillId="2" borderId="0" xfId="0" applyFont="1" applyFill="1" applyBorder="1" applyAlignment="1">
      <alignment horizontal="center" vertical="center" wrapText="1"/>
    </xf>
    <xf numFmtId="0" fontId="78" fillId="2" borderId="0" xfId="0" applyFont="1" applyFill="1" applyAlignment="1" applyProtection="1">
      <alignment horizontal="center" vertical="center"/>
    </xf>
    <xf numFmtId="0" fontId="93" fillId="2" borderId="0" xfId="0" applyFont="1" applyFill="1" applyAlignment="1" applyProtection="1">
      <alignment horizontal="center"/>
    </xf>
    <xf numFmtId="0" fontId="78" fillId="2" borderId="0" xfId="0" applyFont="1" applyFill="1" applyAlignment="1">
      <alignment horizontal="center" vertical="center"/>
    </xf>
    <xf numFmtId="0" fontId="3" fillId="3" borderId="59" xfId="0" applyFont="1" applyFill="1" applyBorder="1" applyAlignment="1">
      <alignment horizontal="center" vertical="center"/>
    </xf>
    <xf numFmtId="0" fontId="3" fillId="3" borderId="60" xfId="0" applyFont="1" applyFill="1" applyBorder="1" applyAlignment="1">
      <alignment horizontal="center" vertical="center"/>
    </xf>
    <xf numFmtId="0" fontId="3" fillId="3" borderId="6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27" fillId="2" borderId="0" xfId="0" applyFont="1" applyFill="1" applyAlignment="1">
      <alignment horizontal="left" wrapText="1"/>
    </xf>
    <xf numFmtId="0" fontId="60" fillId="2" borderId="0" xfId="0" applyFont="1" applyFill="1" applyAlignment="1" applyProtection="1">
      <alignment horizontal="left" wrapText="1"/>
    </xf>
    <xf numFmtId="0" fontId="33" fillId="2" borderId="0" xfId="0" applyFont="1" applyFill="1" applyAlignment="1" applyProtection="1">
      <alignment horizontal="center" wrapText="1"/>
    </xf>
    <xf numFmtId="0" fontId="7" fillId="2" borderId="0" xfId="0" applyFont="1" applyFill="1" applyAlignment="1">
      <alignment horizontal="left" vertical="center" wrapText="1"/>
    </xf>
    <xf numFmtId="0" fontId="0" fillId="0" borderId="26" xfId="0" applyBorder="1"/>
    <xf numFmtId="0" fontId="27" fillId="2" borderId="38" xfId="0" applyFont="1" applyFill="1" applyBorder="1" applyAlignment="1">
      <alignment horizontal="left" wrapText="1"/>
    </xf>
    <xf numFmtId="0" fontId="33" fillId="0" borderId="0" xfId="0" applyFont="1" applyAlignment="1">
      <alignment horizontal="center"/>
    </xf>
    <xf numFmtId="0" fontId="84" fillId="2" borderId="38" xfId="0" applyFont="1" applyFill="1" applyBorder="1" applyAlignment="1" applyProtection="1">
      <alignment horizontal="center" vertical="center"/>
    </xf>
    <xf numFmtId="0" fontId="71" fillId="0" borderId="27" xfId="1" applyFont="1" applyFill="1" applyBorder="1" applyAlignment="1">
      <alignment horizontal="left" vertical="top" wrapText="1"/>
    </xf>
    <xf numFmtId="0" fontId="71" fillId="0" borderId="29" xfId="1" applyFont="1" applyFill="1" applyBorder="1" applyAlignment="1">
      <alignment horizontal="left" vertical="top" wrapText="1"/>
    </xf>
    <xf numFmtId="0" fontId="73" fillId="2" borderId="27" xfId="1" applyFont="1" applyFill="1" applyBorder="1" applyAlignment="1" applyProtection="1">
      <alignment horizontal="left" vertical="center" wrapText="1"/>
    </xf>
    <xf numFmtId="0" fontId="73" fillId="2" borderId="29" xfId="1" applyFont="1" applyFill="1" applyBorder="1" applyAlignment="1" applyProtection="1">
      <alignment horizontal="left" vertical="center" wrapText="1"/>
    </xf>
    <xf numFmtId="0" fontId="40" fillId="2" borderId="0" xfId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 wrapText="1"/>
    </xf>
    <xf numFmtId="0" fontId="71" fillId="2" borderId="27" xfId="1" applyFont="1" applyFill="1" applyBorder="1" applyAlignment="1" applyProtection="1">
      <alignment horizontal="left" vertical="center" wrapText="1"/>
    </xf>
    <xf numFmtId="0" fontId="71" fillId="2" borderId="29" xfId="1" applyFont="1" applyFill="1" applyBorder="1" applyAlignment="1" applyProtection="1">
      <alignment horizontal="left" vertical="center" wrapText="1"/>
    </xf>
    <xf numFmtId="0" fontId="53" fillId="2" borderId="14" xfId="1" applyFont="1" applyFill="1" applyBorder="1" applyAlignment="1" applyProtection="1">
      <alignment horizontal="center" vertical="center" wrapText="1"/>
    </xf>
    <xf numFmtId="0" fontId="53" fillId="2" borderId="9" xfId="1" applyFont="1" applyFill="1" applyBorder="1" applyAlignment="1" applyProtection="1">
      <alignment horizontal="center" vertical="center" wrapText="1"/>
    </xf>
    <xf numFmtId="0" fontId="71" fillId="2" borderId="31" xfId="1" applyFont="1" applyFill="1" applyBorder="1" applyAlignment="1" applyProtection="1">
      <alignment horizontal="left" vertical="center" wrapText="1"/>
    </xf>
    <xf numFmtId="0" fontId="71" fillId="2" borderId="39" xfId="1" applyFont="1" applyFill="1" applyBorder="1" applyAlignment="1" applyProtection="1">
      <alignment horizontal="center" vertical="center" wrapText="1"/>
    </xf>
    <xf numFmtId="0" fontId="71" fillId="2" borderId="9" xfId="1" applyFont="1" applyFill="1" applyBorder="1" applyAlignment="1" applyProtection="1">
      <alignment horizontal="center" vertical="center" wrapText="1"/>
    </xf>
    <xf numFmtId="0" fontId="74" fillId="2" borderId="31" xfId="1" applyFont="1" applyFill="1" applyBorder="1" applyAlignment="1" applyProtection="1">
      <alignment horizontal="left" vertical="center" wrapText="1"/>
    </xf>
    <xf numFmtId="0" fontId="74" fillId="2" borderId="29" xfId="1" applyFont="1" applyFill="1" applyBorder="1" applyAlignment="1" applyProtection="1">
      <alignment horizontal="left" vertical="center" wrapText="1"/>
    </xf>
    <xf numFmtId="0" fontId="53" fillId="3" borderId="9" xfId="1" applyFont="1" applyFill="1" applyBorder="1" applyAlignment="1" applyProtection="1">
      <alignment horizontal="center" vertical="center" wrapText="1"/>
    </xf>
    <xf numFmtId="0" fontId="53" fillId="3" borderId="40" xfId="1" applyFont="1" applyFill="1" applyBorder="1" applyAlignment="1" applyProtection="1">
      <alignment horizontal="center" vertical="center" wrapText="1"/>
    </xf>
    <xf numFmtId="0" fontId="53" fillId="2" borderId="13" xfId="1" applyFont="1" applyFill="1" applyBorder="1" applyAlignment="1" applyProtection="1">
      <alignment horizontal="center" vertical="center" wrapText="1"/>
    </xf>
    <xf numFmtId="0" fontId="45" fillId="2" borderId="14" xfId="1" applyFont="1" applyFill="1" applyBorder="1" applyAlignment="1" applyProtection="1">
      <alignment horizontal="center" vertical="center" wrapText="1"/>
    </xf>
    <xf numFmtId="0" fontId="45" fillId="2" borderId="20" xfId="1" applyFont="1" applyFill="1" applyBorder="1" applyAlignment="1" applyProtection="1">
      <alignment horizontal="center" vertical="center" wrapText="1"/>
    </xf>
    <xf numFmtId="0" fontId="88" fillId="2" borderId="9" xfId="1" applyFont="1" applyFill="1" applyBorder="1" applyAlignment="1" applyProtection="1">
      <alignment horizontal="center" vertical="center" wrapText="1"/>
    </xf>
    <xf numFmtId="0" fontId="45" fillId="2" borderId="17" xfId="1" applyFont="1" applyFill="1" applyBorder="1" applyAlignment="1" applyProtection="1">
      <alignment horizontal="center" vertical="center" wrapText="1"/>
    </xf>
    <xf numFmtId="0" fontId="73" fillId="0" borderId="40" xfId="1" applyFont="1" applyFill="1" applyBorder="1" applyAlignment="1">
      <alignment horizontal="left" vertical="center" wrapText="1"/>
    </xf>
    <xf numFmtId="0" fontId="73" fillId="0" borderId="39" xfId="1" applyFont="1" applyFill="1" applyBorder="1" applyAlignment="1">
      <alignment horizontal="left" vertical="center" wrapText="1"/>
    </xf>
    <xf numFmtId="0" fontId="71" fillId="0" borderId="39" xfId="1" applyFont="1" applyFill="1" applyBorder="1" applyAlignment="1">
      <alignment horizontal="left" vertical="center" wrapText="1"/>
    </xf>
    <xf numFmtId="0" fontId="73" fillId="2" borderId="31" xfId="1" applyFont="1" applyFill="1" applyBorder="1" applyAlignment="1" applyProtection="1">
      <alignment horizontal="left" vertical="center" wrapText="1"/>
    </xf>
    <xf numFmtId="0" fontId="31" fillId="2" borderId="0" xfId="1" applyFont="1" applyFill="1" applyAlignment="1" applyProtection="1">
      <alignment horizontal="left" wrapText="1"/>
    </xf>
    <xf numFmtId="0" fontId="74" fillId="2" borderId="27" xfId="1" applyFont="1" applyFill="1" applyBorder="1" applyAlignment="1" applyProtection="1">
      <alignment horizontal="left" vertical="center" wrapText="1"/>
    </xf>
    <xf numFmtId="0" fontId="92" fillId="2" borderId="29" xfId="0" applyFont="1" applyFill="1" applyBorder="1" applyAlignment="1" applyProtection="1">
      <alignment horizontal="left" vertical="center" wrapText="1"/>
    </xf>
    <xf numFmtId="0" fontId="71" fillId="0" borderId="10" xfId="0" applyFont="1" applyBorder="1" applyAlignment="1">
      <alignment horizontal="left" vertical="center" wrapText="1"/>
    </xf>
    <xf numFmtId="0" fontId="92" fillId="0" borderId="10" xfId="0" applyFont="1" applyBorder="1" applyAlignment="1">
      <alignment horizontal="left" vertical="center" wrapText="1"/>
    </xf>
    <xf numFmtId="0" fontId="71" fillId="0" borderId="9" xfId="0" applyFont="1" applyBorder="1" applyAlignment="1">
      <alignment horizontal="left" vertical="center" wrapText="1"/>
    </xf>
    <xf numFmtId="0" fontId="92" fillId="0" borderId="9" xfId="0" applyFont="1" applyBorder="1" applyAlignment="1">
      <alignment horizontal="left" vertical="center" wrapText="1"/>
    </xf>
    <xf numFmtId="0" fontId="71" fillId="0" borderId="27" xfId="1" applyFont="1" applyFill="1" applyBorder="1" applyAlignment="1">
      <alignment horizontal="left" vertical="center" wrapText="1"/>
    </xf>
    <xf numFmtId="0" fontId="73" fillId="0" borderId="29" xfId="1" applyFont="1" applyFill="1" applyBorder="1" applyAlignment="1">
      <alignment horizontal="left" vertical="center" wrapText="1"/>
    </xf>
    <xf numFmtId="0" fontId="71" fillId="0" borderId="40" xfId="1" applyFont="1" applyFill="1" applyBorder="1" applyAlignment="1">
      <alignment horizontal="left" vertical="center" wrapText="1"/>
    </xf>
    <xf numFmtId="0" fontId="1" fillId="2" borderId="11" xfId="0" applyFont="1" applyFill="1" applyBorder="1" applyAlignment="1" applyProtection="1">
      <alignment horizontal="center"/>
      <protection hidden="1"/>
    </xf>
    <xf numFmtId="0" fontId="50" fillId="2" borderId="0" xfId="1" applyFont="1" applyFill="1" applyBorder="1" applyAlignment="1" applyProtection="1">
      <alignment horizontal="center" vertical="center" wrapText="1"/>
    </xf>
    <xf numFmtId="0" fontId="42" fillId="2" borderId="0" xfId="1" applyFont="1" applyFill="1" applyBorder="1" applyAlignment="1" applyProtection="1">
      <alignment horizontal="left" vertical="top" wrapText="1"/>
    </xf>
    <xf numFmtId="0" fontId="46" fillId="2" borderId="0" xfId="1" applyFont="1" applyFill="1" applyAlignment="1" applyProtection="1">
      <alignment horizontal="left" wrapText="1"/>
    </xf>
    <xf numFmtId="0" fontId="31" fillId="2" borderId="0" xfId="1" applyFont="1" applyFill="1" applyBorder="1" applyAlignment="1" applyProtection="1">
      <alignment horizontal="left" vertical="center" wrapText="1"/>
    </xf>
  </cellXfs>
  <cellStyles count="158">
    <cellStyle name="Hyperlink 2" xfId="4"/>
    <cellStyle name="Normal 2" xfId="5"/>
    <cellStyle name="Normal 2 2" xfId="6"/>
    <cellStyle name="Normal 3" xfId="7"/>
    <cellStyle name="Гиперссылка" xfId="2" builtinId="8"/>
    <cellStyle name="Гиперссылка 2" xfId="8"/>
    <cellStyle name="Обычный" xfId="0" builtinId="0"/>
    <cellStyle name="Обычный 10" xfId="9"/>
    <cellStyle name="Обычный 10 2" xfId="10"/>
    <cellStyle name="Обычный 11" xfId="11"/>
    <cellStyle name="Обычный 11 2" xfId="12"/>
    <cellStyle name="Обычный 12" xfId="13"/>
    <cellStyle name="Обычный 12 2" xfId="14"/>
    <cellStyle name="Обычный 13" xfId="15"/>
    <cellStyle name="Обычный 13 2" xfId="16"/>
    <cellStyle name="Обычный 13 3" xfId="17"/>
    <cellStyle name="Обычный 13 4" xfId="18"/>
    <cellStyle name="Обычный 13 5" xfId="19"/>
    <cellStyle name="Обычный 13 6" xfId="20"/>
    <cellStyle name="Обычный 13 7" xfId="21"/>
    <cellStyle name="Обычный 13 8" xfId="22"/>
    <cellStyle name="Обычный 13_Alutech прайс-лист_СВ_розница_17_06_08" xfId="23"/>
    <cellStyle name="Обычный 14" xfId="24"/>
    <cellStyle name="Обычный 14 2" xfId="25"/>
    <cellStyle name="Обычный 14 3" xfId="26"/>
    <cellStyle name="Обычный 14_Alutech прайс-лист_СВ_дилер_17_06_08" xfId="27"/>
    <cellStyle name="Обычный 15" xfId="28"/>
    <cellStyle name="Обычный 15 2" xfId="29"/>
    <cellStyle name="Обычный 15 3" xfId="30"/>
    <cellStyle name="Обычный 15 4" xfId="31"/>
    <cellStyle name="Обычный 15 5" xfId="32"/>
    <cellStyle name="Обычный 15 6" xfId="33"/>
    <cellStyle name="Обычный 15 7" xfId="34"/>
    <cellStyle name="Обычный 15_Alutech прайс-лист_СВ_дилер_11_05_08" xfId="35"/>
    <cellStyle name="Обычный 16" xfId="36"/>
    <cellStyle name="Обычный 16 2" xfId="37"/>
    <cellStyle name="Обычный 16 3" xfId="38"/>
    <cellStyle name="Обычный 16 4" xfId="39"/>
    <cellStyle name="Обычный 16 5" xfId="40"/>
    <cellStyle name="Обычный 16_Alutech прайс-лист_СВ_дилер_11_05_08" xfId="41"/>
    <cellStyle name="Обычный 17" xfId="42"/>
    <cellStyle name="Обычный 17 2" xfId="43"/>
    <cellStyle name="Обычный 17 2 2" xfId="44"/>
    <cellStyle name="Обычный 17 3" xfId="45"/>
    <cellStyle name="Обычный 17_Alutech прайс-лист_СВ_дилер_11_05_08" xfId="46"/>
    <cellStyle name="Обычный 18" xfId="47"/>
    <cellStyle name="Обычный 19" xfId="48"/>
    <cellStyle name="Обычный 19 2" xfId="49"/>
    <cellStyle name="Обычный 19_Alutech прайс-лист_СВ_дилер_11_05_08" xfId="50"/>
    <cellStyle name="Обычный 2" xfId="1"/>
    <cellStyle name="Обычный 2 10" xfId="51"/>
    <cellStyle name="Обычный 2 10 2" xfId="52"/>
    <cellStyle name="Обычный 2 10_Alutech прайс-лист_СВ_дилер_17_06_08" xfId="53"/>
    <cellStyle name="Обычный 2 11" xfId="54"/>
    <cellStyle name="Обычный 2 2" xfId="55"/>
    <cellStyle name="Обычный 2 3" xfId="56"/>
    <cellStyle name="Обычный 2 3 2" xfId="57"/>
    <cellStyle name="Обычный 2 4" xfId="58"/>
    <cellStyle name="Обычный 2 4 2" xfId="59"/>
    <cellStyle name="Обычный 2 4 2 2" xfId="60"/>
    <cellStyle name="Обычный 2 4 2 2 2" xfId="61"/>
    <cellStyle name="Обычный 2 4 2 2_Alutech прайс-лист_СВ_дилер_17_06_08" xfId="62"/>
    <cellStyle name="Обычный 2 4 2 3" xfId="63"/>
    <cellStyle name="Обычный 2 4 3" xfId="64"/>
    <cellStyle name="Обычный 2 4 4" xfId="65"/>
    <cellStyle name="Обычный 2 4 5" xfId="66"/>
    <cellStyle name="Обычный 2 4 6" xfId="67"/>
    <cellStyle name="Обычный 2 4 7" xfId="68"/>
    <cellStyle name="Обычный 2 4 7 2" xfId="69"/>
    <cellStyle name="Обычный 2 4_Alutech прайс-лист_СВ_дилер_17_06_08" xfId="70"/>
    <cellStyle name="Обычный 2 5" xfId="71"/>
    <cellStyle name="Обычный 2 6" xfId="72"/>
    <cellStyle name="Обычный 2 6 2" xfId="73"/>
    <cellStyle name="Обычный 2 6 2 2" xfId="74"/>
    <cellStyle name="Обычный 2 6 2 2 2" xfId="75"/>
    <cellStyle name="Обычный 2 6 2 2_Alutech прайс-лист_СВ_дилер_17_06_08" xfId="76"/>
    <cellStyle name="Обычный 2 6 2 3" xfId="77"/>
    <cellStyle name="Обычный 2 6 3" xfId="78"/>
    <cellStyle name="Обычный 2 6 4" xfId="79"/>
    <cellStyle name="Обычный 2 6 5" xfId="80"/>
    <cellStyle name="Обычный 2 6 5 2" xfId="81"/>
    <cellStyle name="Обычный 2 6_Alutech прайс-лист_СВ_дилер_17_06_08" xfId="82"/>
    <cellStyle name="Обычный 2 7" xfId="83"/>
    <cellStyle name="Обычный 2 7 2" xfId="84"/>
    <cellStyle name="Обычный 2 7 2 2" xfId="85"/>
    <cellStyle name="Обычный 2 7 2 2 2" xfId="86"/>
    <cellStyle name="Обычный 2 7 2 2_Alutech прайс-лист_СВ_дилер_17_06_08" xfId="87"/>
    <cellStyle name="Обычный 2 7 2 3" xfId="88"/>
    <cellStyle name="Обычный 2 7 3" xfId="89"/>
    <cellStyle name="Обычный 2 7 3 2" xfId="90"/>
    <cellStyle name="Обычный 2 7_Alutech прайс-лист_СВ_дилер_17_06_08" xfId="91"/>
    <cellStyle name="Обычный 2 8" xfId="92"/>
    <cellStyle name="Обычный 2 8 2" xfId="93"/>
    <cellStyle name="Обычный 2 8 2 2" xfId="94"/>
    <cellStyle name="Обычный 2 8 3" xfId="95"/>
    <cellStyle name="Обычный 2 8_Alutech прайс-лист_СВ_дилер_17_06_08" xfId="96"/>
    <cellStyle name="Обычный 2 9" xfId="97"/>
    <cellStyle name="Обычный 2 9 2" xfId="98"/>
    <cellStyle name="Обычный 2 9 2 2" xfId="99"/>
    <cellStyle name="Обычный 2 9 3" xfId="100"/>
    <cellStyle name="Обычный 2 9_Alutech прайс-лист_СВ_дилер_17_06_08" xfId="101"/>
    <cellStyle name="Обычный 2_1.3" xfId="102"/>
    <cellStyle name="Обычный 20" xfId="103"/>
    <cellStyle name="Обычный 20 2" xfId="104"/>
    <cellStyle name="Обычный 20_Alutech прайс-лист_СВ_дилер_11_05_08" xfId="105"/>
    <cellStyle name="Обычный 21" xfId="106"/>
    <cellStyle name="Обычный 22" xfId="107"/>
    <cellStyle name="Обычный 23" xfId="108"/>
    <cellStyle name="Обычный 24" xfId="109"/>
    <cellStyle name="Обычный 25" xfId="110"/>
    <cellStyle name="Обычный 26" xfId="111"/>
    <cellStyle name="Обычный 27" xfId="112"/>
    <cellStyle name="Обычный 3" xfId="113"/>
    <cellStyle name="Обычный 3 2" xfId="114"/>
    <cellStyle name="Обычный 3 2 2" xfId="115"/>
    <cellStyle name="Обычный 3 2 2 2" xfId="116"/>
    <cellStyle name="Обычный 3 2 3" xfId="117"/>
    <cellStyle name="Обычный 3 2 4" xfId="118"/>
    <cellStyle name="Обычный 3 2 4 2" xfId="154"/>
    <cellStyle name="Обычный 3 2_Alutech прайс-лист_СВ_дилер_17_06_08" xfId="119"/>
    <cellStyle name="Обычный 3 3" xfId="120"/>
    <cellStyle name="Обычный 3 4" xfId="121"/>
    <cellStyle name="Обычный 3 5" xfId="122"/>
    <cellStyle name="Обычный 3 6" xfId="123"/>
    <cellStyle name="Обычный 3 7" xfId="124"/>
    <cellStyle name="Обычный 3 7 2" xfId="125"/>
    <cellStyle name="Обычный 3 7_Alutech прайс-лист_СВ_дилер_17_06_08" xfId="126"/>
    <cellStyle name="Обычный 3 8" xfId="155"/>
    <cellStyle name="Обычный 3_Alutech прайс-лист_СВ_дилер_11_05_08" xfId="127"/>
    <cellStyle name="Обычный 4" xfId="128"/>
    <cellStyle name="Обычный 4 2" xfId="129"/>
    <cellStyle name="Обычный 5" xfId="130"/>
    <cellStyle name="Обычный 5 2" xfId="131"/>
    <cellStyle name="Обычный 6" xfId="132"/>
    <cellStyle name="Обычный 6 2" xfId="133"/>
    <cellStyle name="Обычный 7" xfId="134"/>
    <cellStyle name="Обычный 7 2" xfId="135"/>
    <cellStyle name="Обычный 8" xfId="136"/>
    <cellStyle name="Обычный 8 2" xfId="137"/>
    <cellStyle name="Обычный 9" xfId="138"/>
    <cellStyle name="Обычный 9 2" xfId="139"/>
    <cellStyle name="Процентный" xfId="153" builtinId="5"/>
    <cellStyle name="Процентный 16" xfId="140"/>
    <cellStyle name="Процентный 17" xfId="141"/>
    <cellStyle name="Процентный 2" xfId="3"/>
    <cellStyle name="Процентный 2 2" xfId="142"/>
    <cellStyle name="Процентный 2 3" xfId="143"/>
    <cellStyle name="Процентный 23" xfId="144"/>
    <cellStyle name="Процентный 3" xfId="145"/>
    <cellStyle name="Процентный 3 2" xfId="146"/>
    <cellStyle name="Процентный 4" xfId="147"/>
    <cellStyle name="Процентный 5" xfId="148"/>
    <cellStyle name="Процентный 6" xfId="149"/>
    <cellStyle name="Процентный 7" xfId="150"/>
    <cellStyle name="Процентный 8" xfId="151"/>
    <cellStyle name="Процентный 9" xfId="152"/>
    <cellStyle name="Финансовый" xfId="157" builtinId="3"/>
    <cellStyle name="Финансовый 2" xfId="156"/>
  </cellStyles>
  <dxfs count="0"/>
  <tableStyles count="0" defaultTableStyle="TableStyleMedium9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fmlaLink="$H$6" lockText="1" noThreeD="1"/>
</file>

<file path=xl/ctrlProps/ctrlProp2.xml><?xml version="1.0" encoding="utf-8"?>
<formControlPr xmlns="http://schemas.microsoft.com/office/spreadsheetml/2009/9/main" objectType="CheckBox" fmlaLink="$H$6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3.jpeg"/><Relationship Id="rId3" Type="http://schemas.openxmlformats.org/officeDocument/2006/relationships/image" Target="../media/image118.jpeg"/><Relationship Id="rId7" Type="http://schemas.openxmlformats.org/officeDocument/2006/relationships/image" Target="../media/image122.jpeg"/><Relationship Id="rId12" Type="http://schemas.openxmlformats.org/officeDocument/2006/relationships/image" Target="../media/image127.png"/><Relationship Id="rId2" Type="http://schemas.openxmlformats.org/officeDocument/2006/relationships/image" Target="../media/image117.jpeg"/><Relationship Id="rId1" Type="http://schemas.openxmlformats.org/officeDocument/2006/relationships/image" Target="../media/image116.jpeg"/><Relationship Id="rId6" Type="http://schemas.openxmlformats.org/officeDocument/2006/relationships/image" Target="../media/image121.jpeg"/><Relationship Id="rId11" Type="http://schemas.openxmlformats.org/officeDocument/2006/relationships/image" Target="../media/image126.png"/><Relationship Id="rId5" Type="http://schemas.openxmlformats.org/officeDocument/2006/relationships/image" Target="../media/image120.jpeg"/><Relationship Id="rId10" Type="http://schemas.openxmlformats.org/officeDocument/2006/relationships/image" Target="../media/image125.jpeg"/><Relationship Id="rId4" Type="http://schemas.openxmlformats.org/officeDocument/2006/relationships/image" Target="../media/image119.jpeg"/><Relationship Id="rId9" Type="http://schemas.openxmlformats.org/officeDocument/2006/relationships/image" Target="../media/image124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5.jpeg"/><Relationship Id="rId3" Type="http://schemas.openxmlformats.org/officeDocument/2006/relationships/image" Target="../media/image130.jpeg"/><Relationship Id="rId7" Type="http://schemas.openxmlformats.org/officeDocument/2006/relationships/image" Target="../media/image134.jpeg"/><Relationship Id="rId2" Type="http://schemas.openxmlformats.org/officeDocument/2006/relationships/image" Target="../media/image129.jpeg"/><Relationship Id="rId1" Type="http://schemas.openxmlformats.org/officeDocument/2006/relationships/image" Target="../media/image128.jpeg"/><Relationship Id="rId6" Type="http://schemas.openxmlformats.org/officeDocument/2006/relationships/image" Target="../media/image133.jpeg"/><Relationship Id="rId5" Type="http://schemas.openxmlformats.org/officeDocument/2006/relationships/image" Target="../media/image132.jpeg"/><Relationship Id="rId4" Type="http://schemas.openxmlformats.org/officeDocument/2006/relationships/image" Target="../media/image13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8.jpeg"/><Relationship Id="rId7" Type="http://schemas.openxmlformats.org/officeDocument/2006/relationships/image" Target="../media/image142.jpeg"/><Relationship Id="rId2" Type="http://schemas.openxmlformats.org/officeDocument/2006/relationships/image" Target="../media/image137.jpeg"/><Relationship Id="rId1" Type="http://schemas.openxmlformats.org/officeDocument/2006/relationships/image" Target="../media/image136.jpeg"/><Relationship Id="rId6" Type="http://schemas.openxmlformats.org/officeDocument/2006/relationships/image" Target="../media/image141.jpeg"/><Relationship Id="rId5" Type="http://schemas.openxmlformats.org/officeDocument/2006/relationships/image" Target="../media/image140.jpeg"/><Relationship Id="rId4" Type="http://schemas.openxmlformats.org/officeDocument/2006/relationships/image" Target="../media/image139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3.jpeg"/><Relationship Id="rId2" Type="http://schemas.openxmlformats.org/officeDocument/2006/relationships/image" Target="../media/image99.jpeg"/><Relationship Id="rId1" Type="http://schemas.openxmlformats.org/officeDocument/2006/relationships/image" Target="../media/image136.jpeg"/><Relationship Id="rId4" Type="http://schemas.openxmlformats.org/officeDocument/2006/relationships/image" Target="../media/image144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1.jpeg"/><Relationship Id="rId3" Type="http://schemas.openxmlformats.org/officeDocument/2006/relationships/image" Target="../media/image146.jpeg"/><Relationship Id="rId7" Type="http://schemas.openxmlformats.org/officeDocument/2006/relationships/image" Target="../media/image150.jpeg"/><Relationship Id="rId2" Type="http://schemas.openxmlformats.org/officeDocument/2006/relationships/image" Target="../media/image145.jpeg"/><Relationship Id="rId1" Type="http://schemas.openxmlformats.org/officeDocument/2006/relationships/image" Target="../media/image137.jpeg"/><Relationship Id="rId6" Type="http://schemas.openxmlformats.org/officeDocument/2006/relationships/image" Target="../media/image149.jpeg"/><Relationship Id="rId5" Type="http://schemas.openxmlformats.org/officeDocument/2006/relationships/image" Target="../media/image148.jpeg"/><Relationship Id="rId10" Type="http://schemas.openxmlformats.org/officeDocument/2006/relationships/image" Target="../media/image153.jpeg"/><Relationship Id="rId4" Type="http://schemas.openxmlformats.org/officeDocument/2006/relationships/image" Target="../media/image147.jpeg"/><Relationship Id="rId9" Type="http://schemas.openxmlformats.org/officeDocument/2006/relationships/image" Target="../media/image152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1.jpeg"/><Relationship Id="rId3" Type="http://schemas.openxmlformats.org/officeDocument/2006/relationships/image" Target="../media/image154.jpeg"/><Relationship Id="rId7" Type="http://schemas.openxmlformats.org/officeDocument/2006/relationships/image" Target="../media/image150.jpeg"/><Relationship Id="rId2" Type="http://schemas.openxmlformats.org/officeDocument/2006/relationships/image" Target="../media/image145.jpeg"/><Relationship Id="rId1" Type="http://schemas.openxmlformats.org/officeDocument/2006/relationships/image" Target="../media/image137.jpeg"/><Relationship Id="rId6" Type="http://schemas.openxmlformats.org/officeDocument/2006/relationships/image" Target="../media/image156.jpeg"/><Relationship Id="rId5" Type="http://schemas.openxmlformats.org/officeDocument/2006/relationships/image" Target="../media/image149.jpeg"/><Relationship Id="rId10" Type="http://schemas.openxmlformats.org/officeDocument/2006/relationships/image" Target="../media/image153.jpeg"/><Relationship Id="rId4" Type="http://schemas.openxmlformats.org/officeDocument/2006/relationships/image" Target="../media/image155.jpeg"/><Relationship Id="rId9" Type="http://schemas.openxmlformats.org/officeDocument/2006/relationships/image" Target="../media/image152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9.jpeg"/><Relationship Id="rId3" Type="http://schemas.openxmlformats.org/officeDocument/2006/relationships/image" Target="../media/image146.jpeg"/><Relationship Id="rId7" Type="http://schemas.openxmlformats.org/officeDocument/2006/relationships/image" Target="../media/image158.jpeg"/><Relationship Id="rId2" Type="http://schemas.openxmlformats.org/officeDocument/2006/relationships/image" Target="../media/image145.jpeg"/><Relationship Id="rId1" Type="http://schemas.openxmlformats.org/officeDocument/2006/relationships/image" Target="../media/image137.jpeg"/><Relationship Id="rId6" Type="http://schemas.openxmlformats.org/officeDocument/2006/relationships/image" Target="../media/image157.jpeg"/><Relationship Id="rId5" Type="http://schemas.openxmlformats.org/officeDocument/2006/relationships/image" Target="../media/image148.jpeg"/><Relationship Id="rId4" Type="http://schemas.openxmlformats.org/officeDocument/2006/relationships/image" Target="../media/image147.jpeg"/><Relationship Id="rId9" Type="http://schemas.openxmlformats.org/officeDocument/2006/relationships/image" Target="../media/image160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0.jpeg"/><Relationship Id="rId3" Type="http://schemas.openxmlformats.org/officeDocument/2006/relationships/image" Target="../media/image146.jpeg"/><Relationship Id="rId7" Type="http://schemas.openxmlformats.org/officeDocument/2006/relationships/image" Target="../media/image159.jpeg"/><Relationship Id="rId2" Type="http://schemas.openxmlformats.org/officeDocument/2006/relationships/image" Target="../media/image145.jpeg"/><Relationship Id="rId1" Type="http://schemas.openxmlformats.org/officeDocument/2006/relationships/image" Target="../media/image137.jpeg"/><Relationship Id="rId6" Type="http://schemas.openxmlformats.org/officeDocument/2006/relationships/image" Target="../media/image158.jpeg"/><Relationship Id="rId5" Type="http://schemas.openxmlformats.org/officeDocument/2006/relationships/image" Target="../media/image157.jpeg"/><Relationship Id="rId4" Type="http://schemas.openxmlformats.org/officeDocument/2006/relationships/image" Target="../media/image147.jpeg"/><Relationship Id="rId9" Type="http://schemas.openxmlformats.org/officeDocument/2006/relationships/image" Target="../media/image156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1.jpeg"/><Relationship Id="rId3" Type="http://schemas.openxmlformats.org/officeDocument/2006/relationships/image" Target="../media/image152.jpeg"/><Relationship Id="rId7" Type="http://schemas.openxmlformats.org/officeDocument/2006/relationships/image" Target="../media/image144.jpeg"/><Relationship Id="rId2" Type="http://schemas.openxmlformats.org/officeDocument/2006/relationships/image" Target="../media/image149.jpeg"/><Relationship Id="rId1" Type="http://schemas.openxmlformats.org/officeDocument/2006/relationships/image" Target="../media/image148.jpeg"/><Relationship Id="rId6" Type="http://schemas.openxmlformats.org/officeDocument/2006/relationships/image" Target="../media/image143.jpeg"/><Relationship Id="rId5" Type="http://schemas.openxmlformats.org/officeDocument/2006/relationships/image" Target="../media/image153.jpeg"/><Relationship Id="rId4" Type="http://schemas.openxmlformats.org/officeDocument/2006/relationships/image" Target="../media/image150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jpeg"/><Relationship Id="rId3" Type="http://schemas.openxmlformats.org/officeDocument/2006/relationships/image" Target="../media/image152.jpeg"/><Relationship Id="rId7" Type="http://schemas.openxmlformats.org/officeDocument/2006/relationships/image" Target="../media/image143.jpeg"/><Relationship Id="rId2" Type="http://schemas.openxmlformats.org/officeDocument/2006/relationships/image" Target="../media/image149.jpeg"/><Relationship Id="rId1" Type="http://schemas.openxmlformats.org/officeDocument/2006/relationships/image" Target="../media/image156.jpeg"/><Relationship Id="rId6" Type="http://schemas.openxmlformats.org/officeDocument/2006/relationships/image" Target="../media/image151.jpeg"/><Relationship Id="rId5" Type="http://schemas.openxmlformats.org/officeDocument/2006/relationships/image" Target="../media/image153.jpeg"/><Relationship Id="rId4" Type="http://schemas.openxmlformats.org/officeDocument/2006/relationships/image" Target="../media/image150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.jpeg"/><Relationship Id="rId18" Type="http://schemas.openxmlformats.org/officeDocument/2006/relationships/image" Target="../media/image23.jpeg"/><Relationship Id="rId26" Type="http://schemas.openxmlformats.org/officeDocument/2006/relationships/image" Target="../media/image31.jpeg"/><Relationship Id="rId39" Type="http://schemas.openxmlformats.org/officeDocument/2006/relationships/image" Target="../media/image44.jpeg"/><Relationship Id="rId21" Type="http://schemas.openxmlformats.org/officeDocument/2006/relationships/image" Target="../media/image26.jpeg"/><Relationship Id="rId34" Type="http://schemas.openxmlformats.org/officeDocument/2006/relationships/image" Target="../media/image39.jpeg"/><Relationship Id="rId42" Type="http://schemas.openxmlformats.org/officeDocument/2006/relationships/image" Target="../media/image47.jpeg"/><Relationship Id="rId47" Type="http://schemas.openxmlformats.org/officeDocument/2006/relationships/image" Target="../media/image52.jpeg"/><Relationship Id="rId50" Type="http://schemas.openxmlformats.org/officeDocument/2006/relationships/image" Target="../media/image55.png"/><Relationship Id="rId55" Type="http://schemas.openxmlformats.org/officeDocument/2006/relationships/image" Target="../media/image60.jpg"/><Relationship Id="rId63" Type="http://schemas.openxmlformats.org/officeDocument/2006/relationships/image" Target="../media/image68.png"/><Relationship Id="rId68" Type="http://schemas.openxmlformats.org/officeDocument/2006/relationships/image" Target="../media/image73.jpeg"/><Relationship Id="rId7" Type="http://schemas.openxmlformats.org/officeDocument/2006/relationships/image" Target="../media/image12.jpeg"/><Relationship Id="rId2" Type="http://schemas.openxmlformats.org/officeDocument/2006/relationships/image" Target="../media/image7.jpeg"/><Relationship Id="rId16" Type="http://schemas.openxmlformats.org/officeDocument/2006/relationships/image" Target="../media/image21.jpeg"/><Relationship Id="rId29" Type="http://schemas.openxmlformats.org/officeDocument/2006/relationships/image" Target="../media/image34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11" Type="http://schemas.openxmlformats.org/officeDocument/2006/relationships/image" Target="../media/image16.jpeg"/><Relationship Id="rId24" Type="http://schemas.openxmlformats.org/officeDocument/2006/relationships/image" Target="../media/image29.jpeg"/><Relationship Id="rId32" Type="http://schemas.openxmlformats.org/officeDocument/2006/relationships/image" Target="../media/image37.png"/><Relationship Id="rId37" Type="http://schemas.openxmlformats.org/officeDocument/2006/relationships/image" Target="../media/image42.jpeg"/><Relationship Id="rId40" Type="http://schemas.openxmlformats.org/officeDocument/2006/relationships/image" Target="../media/image45.jpeg"/><Relationship Id="rId45" Type="http://schemas.openxmlformats.org/officeDocument/2006/relationships/image" Target="../media/image50.jpeg"/><Relationship Id="rId53" Type="http://schemas.openxmlformats.org/officeDocument/2006/relationships/image" Target="../media/image58.jpeg"/><Relationship Id="rId58" Type="http://schemas.openxmlformats.org/officeDocument/2006/relationships/image" Target="../media/image63.png"/><Relationship Id="rId66" Type="http://schemas.openxmlformats.org/officeDocument/2006/relationships/image" Target="../media/image71.jpeg"/><Relationship Id="rId5" Type="http://schemas.openxmlformats.org/officeDocument/2006/relationships/image" Target="../media/image10.png"/><Relationship Id="rId15" Type="http://schemas.openxmlformats.org/officeDocument/2006/relationships/image" Target="../media/image20.jpeg"/><Relationship Id="rId23" Type="http://schemas.openxmlformats.org/officeDocument/2006/relationships/image" Target="../media/image28.jpeg"/><Relationship Id="rId28" Type="http://schemas.openxmlformats.org/officeDocument/2006/relationships/image" Target="../media/image33.jpeg"/><Relationship Id="rId36" Type="http://schemas.openxmlformats.org/officeDocument/2006/relationships/image" Target="../media/image41.jpeg"/><Relationship Id="rId49" Type="http://schemas.openxmlformats.org/officeDocument/2006/relationships/image" Target="../media/image54.png"/><Relationship Id="rId57" Type="http://schemas.openxmlformats.org/officeDocument/2006/relationships/image" Target="../media/image62.png"/><Relationship Id="rId61" Type="http://schemas.openxmlformats.org/officeDocument/2006/relationships/image" Target="../media/image66.png"/><Relationship Id="rId10" Type="http://schemas.openxmlformats.org/officeDocument/2006/relationships/image" Target="../media/image15.jpeg"/><Relationship Id="rId19" Type="http://schemas.openxmlformats.org/officeDocument/2006/relationships/image" Target="../media/image24.jpeg"/><Relationship Id="rId31" Type="http://schemas.openxmlformats.org/officeDocument/2006/relationships/image" Target="../media/image36.jpeg"/><Relationship Id="rId44" Type="http://schemas.openxmlformats.org/officeDocument/2006/relationships/image" Target="../media/image49.jpeg"/><Relationship Id="rId52" Type="http://schemas.openxmlformats.org/officeDocument/2006/relationships/image" Target="../media/image57.jpeg"/><Relationship Id="rId60" Type="http://schemas.openxmlformats.org/officeDocument/2006/relationships/image" Target="../media/image65.png"/><Relationship Id="rId65" Type="http://schemas.openxmlformats.org/officeDocument/2006/relationships/image" Target="../media/image70.jpeg"/><Relationship Id="rId4" Type="http://schemas.openxmlformats.org/officeDocument/2006/relationships/image" Target="../media/image9.jpeg"/><Relationship Id="rId9" Type="http://schemas.openxmlformats.org/officeDocument/2006/relationships/image" Target="../media/image14.jpeg"/><Relationship Id="rId14" Type="http://schemas.openxmlformats.org/officeDocument/2006/relationships/image" Target="../media/image19.jpeg"/><Relationship Id="rId22" Type="http://schemas.openxmlformats.org/officeDocument/2006/relationships/image" Target="../media/image27.jpeg"/><Relationship Id="rId27" Type="http://schemas.openxmlformats.org/officeDocument/2006/relationships/image" Target="../media/image32.png"/><Relationship Id="rId30" Type="http://schemas.openxmlformats.org/officeDocument/2006/relationships/image" Target="../media/image35.jpeg"/><Relationship Id="rId35" Type="http://schemas.openxmlformats.org/officeDocument/2006/relationships/image" Target="../media/image40.jpeg"/><Relationship Id="rId43" Type="http://schemas.openxmlformats.org/officeDocument/2006/relationships/image" Target="../media/image48.jpeg"/><Relationship Id="rId48" Type="http://schemas.openxmlformats.org/officeDocument/2006/relationships/image" Target="../media/image53.jpeg"/><Relationship Id="rId56" Type="http://schemas.openxmlformats.org/officeDocument/2006/relationships/image" Target="../media/image61.jpeg"/><Relationship Id="rId64" Type="http://schemas.openxmlformats.org/officeDocument/2006/relationships/image" Target="../media/image69.jpeg"/><Relationship Id="rId8" Type="http://schemas.openxmlformats.org/officeDocument/2006/relationships/image" Target="../media/image13.jpeg"/><Relationship Id="rId51" Type="http://schemas.openxmlformats.org/officeDocument/2006/relationships/image" Target="../media/image56.png"/><Relationship Id="rId3" Type="http://schemas.openxmlformats.org/officeDocument/2006/relationships/image" Target="../media/image8.jpeg"/><Relationship Id="rId12" Type="http://schemas.openxmlformats.org/officeDocument/2006/relationships/image" Target="../media/image17.jpeg"/><Relationship Id="rId17" Type="http://schemas.openxmlformats.org/officeDocument/2006/relationships/image" Target="../media/image22.jpeg"/><Relationship Id="rId25" Type="http://schemas.openxmlformats.org/officeDocument/2006/relationships/image" Target="../media/image30.jpeg"/><Relationship Id="rId33" Type="http://schemas.openxmlformats.org/officeDocument/2006/relationships/image" Target="../media/image38.jpeg"/><Relationship Id="rId38" Type="http://schemas.openxmlformats.org/officeDocument/2006/relationships/image" Target="../media/image43.jpeg"/><Relationship Id="rId46" Type="http://schemas.openxmlformats.org/officeDocument/2006/relationships/image" Target="../media/image51.jpeg"/><Relationship Id="rId59" Type="http://schemas.openxmlformats.org/officeDocument/2006/relationships/image" Target="../media/image64.png"/><Relationship Id="rId67" Type="http://schemas.openxmlformats.org/officeDocument/2006/relationships/image" Target="../media/image72.jpeg"/><Relationship Id="rId20" Type="http://schemas.openxmlformats.org/officeDocument/2006/relationships/image" Target="../media/image25.jpeg"/><Relationship Id="rId41" Type="http://schemas.openxmlformats.org/officeDocument/2006/relationships/image" Target="../media/image46.jpeg"/><Relationship Id="rId54" Type="http://schemas.openxmlformats.org/officeDocument/2006/relationships/image" Target="../media/image59.jpeg"/><Relationship Id="rId62" Type="http://schemas.openxmlformats.org/officeDocument/2006/relationships/image" Target="../media/image67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8.png"/><Relationship Id="rId13" Type="http://schemas.openxmlformats.org/officeDocument/2006/relationships/image" Target="../media/image173.png"/><Relationship Id="rId18" Type="http://schemas.openxmlformats.org/officeDocument/2006/relationships/image" Target="../media/image178.png"/><Relationship Id="rId26" Type="http://schemas.openxmlformats.org/officeDocument/2006/relationships/image" Target="../media/image65.png"/><Relationship Id="rId3" Type="http://schemas.openxmlformats.org/officeDocument/2006/relationships/image" Target="../media/image163.png"/><Relationship Id="rId21" Type="http://schemas.openxmlformats.org/officeDocument/2006/relationships/image" Target="../media/image105.jpeg"/><Relationship Id="rId34" Type="http://schemas.openxmlformats.org/officeDocument/2006/relationships/image" Target="../media/image111.jpeg"/><Relationship Id="rId7" Type="http://schemas.openxmlformats.org/officeDocument/2006/relationships/image" Target="../media/image167.png"/><Relationship Id="rId12" Type="http://schemas.openxmlformats.org/officeDocument/2006/relationships/image" Target="../media/image172.png"/><Relationship Id="rId17" Type="http://schemas.openxmlformats.org/officeDocument/2006/relationships/image" Target="../media/image177.png"/><Relationship Id="rId25" Type="http://schemas.openxmlformats.org/officeDocument/2006/relationships/image" Target="../media/image64.png"/><Relationship Id="rId33" Type="http://schemas.openxmlformats.org/officeDocument/2006/relationships/image" Target="../media/image115.png"/><Relationship Id="rId2" Type="http://schemas.openxmlformats.org/officeDocument/2006/relationships/image" Target="../media/image162.jpeg"/><Relationship Id="rId16" Type="http://schemas.openxmlformats.org/officeDocument/2006/relationships/image" Target="../media/image176.png"/><Relationship Id="rId20" Type="http://schemas.openxmlformats.org/officeDocument/2006/relationships/image" Target="../media/image179.jpeg"/><Relationship Id="rId29" Type="http://schemas.openxmlformats.org/officeDocument/2006/relationships/image" Target="../media/image68.png"/><Relationship Id="rId1" Type="http://schemas.openxmlformats.org/officeDocument/2006/relationships/image" Target="../media/image161.jpeg"/><Relationship Id="rId6" Type="http://schemas.openxmlformats.org/officeDocument/2006/relationships/image" Target="../media/image166.png"/><Relationship Id="rId11" Type="http://schemas.openxmlformats.org/officeDocument/2006/relationships/image" Target="../media/image171.png"/><Relationship Id="rId24" Type="http://schemas.openxmlformats.org/officeDocument/2006/relationships/image" Target="../media/image63.png"/><Relationship Id="rId32" Type="http://schemas.openxmlformats.org/officeDocument/2006/relationships/image" Target="../media/image71.jpeg"/><Relationship Id="rId5" Type="http://schemas.openxmlformats.org/officeDocument/2006/relationships/image" Target="../media/image165.png"/><Relationship Id="rId15" Type="http://schemas.openxmlformats.org/officeDocument/2006/relationships/image" Target="../media/image175.png"/><Relationship Id="rId23" Type="http://schemas.openxmlformats.org/officeDocument/2006/relationships/image" Target="../media/image180.png"/><Relationship Id="rId28" Type="http://schemas.openxmlformats.org/officeDocument/2006/relationships/image" Target="../media/image67.png"/><Relationship Id="rId10" Type="http://schemas.openxmlformats.org/officeDocument/2006/relationships/image" Target="../media/image170.png"/><Relationship Id="rId19" Type="http://schemas.openxmlformats.org/officeDocument/2006/relationships/image" Target="../media/image103.jpeg"/><Relationship Id="rId31" Type="http://schemas.openxmlformats.org/officeDocument/2006/relationships/image" Target="../media/image70.jpeg"/><Relationship Id="rId4" Type="http://schemas.openxmlformats.org/officeDocument/2006/relationships/image" Target="../media/image164.png"/><Relationship Id="rId9" Type="http://schemas.openxmlformats.org/officeDocument/2006/relationships/image" Target="../media/image169.png"/><Relationship Id="rId14" Type="http://schemas.openxmlformats.org/officeDocument/2006/relationships/image" Target="../media/image174.png"/><Relationship Id="rId22" Type="http://schemas.openxmlformats.org/officeDocument/2006/relationships/image" Target="../media/image106.jpeg"/><Relationship Id="rId27" Type="http://schemas.openxmlformats.org/officeDocument/2006/relationships/image" Target="../media/image66.png"/><Relationship Id="rId30" Type="http://schemas.openxmlformats.org/officeDocument/2006/relationships/image" Target="../media/image69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1.jpeg"/><Relationship Id="rId2" Type="http://schemas.openxmlformats.org/officeDocument/2006/relationships/image" Target="../media/image156.jpeg"/><Relationship Id="rId1" Type="http://schemas.openxmlformats.org/officeDocument/2006/relationships/image" Target="../media/image148.jpeg"/><Relationship Id="rId6" Type="http://schemas.openxmlformats.org/officeDocument/2006/relationships/image" Target="../media/image182.jpeg"/><Relationship Id="rId5" Type="http://schemas.openxmlformats.org/officeDocument/2006/relationships/image" Target="../media/image157.jpeg"/><Relationship Id="rId4" Type="http://schemas.openxmlformats.org/officeDocument/2006/relationships/image" Target="../media/image14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jpeg"/><Relationship Id="rId3" Type="http://schemas.openxmlformats.org/officeDocument/2006/relationships/image" Target="../media/image64.png"/><Relationship Id="rId7" Type="http://schemas.openxmlformats.org/officeDocument/2006/relationships/image" Target="../media/image68.png"/><Relationship Id="rId2" Type="http://schemas.openxmlformats.org/officeDocument/2006/relationships/image" Target="../media/image63.png"/><Relationship Id="rId1" Type="http://schemas.openxmlformats.org/officeDocument/2006/relationships/image" Target="../media/image6.jpeg"/><Relationship Id="rId6" Type="http://schemas.openxmlformats.org/officeDocument/2006/relationships/image" Target="../media/image67.png"/><Relationship Id="rId5" Type="http://schemas.openxmlformats.org/officeDocument/2006/relationships/image" Target="../media/image66.png"/><Relationship Id="rId10" Type="http://schemas.openxmlformats.org/officeDocument/2006/relationships/image" Target="../media/image71.jpeg"/><Relationship Id="rId4" Type="http://schemas.openxmlformats.org/officeDocument/2006/relationships/image" Target="../media/image65.png"/><Relationship Id="rId9" Type="http://schemas.openxmlformats.org/officeDocument/2006/relationships/image" Target="../media/image7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jpeg"/><Relationship Id="rId2" Type="http://schemas.openxmlformats.org/officeDocument/2006/relationships/image" Target="../media/image75.jpeg"/><Relationship Id="rId1" Type="http://schemas.openxmlformats.org/officeDocument/2006/relationships/image" Target="../media/image74.jpeg"/><Relationship Id="rId5" Type="http://schemas.openxmlformats.org/officeDocument/2006/relationships/image" Target="../media/image78.jpeg"/><Relationship Id="rId4" Type="http://schemas.openxmlformats.org/officeDocument/2006/relationships/image" Target="../media/image7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jpeg"/><Relationship Id="rId3" Type="http://schemas.openxmlformats.org/officeDocument/2006/relationships/image" Target="../media/image81.jpeg"/><Relationship Id="rId7" Type="http://schemas.openxmlformats.org/officeDocument/2006/relationships/image" Target="../media/image85.jpeg"/><Relationship Id="rId2" Type="http://schemas.openxmlformats.org/officeDocument/2006/relationships/image" Target="../media/image80.jpeg"/><Relationship Id="rId1" Type="http://schemas.openxmlformats.org/officeDocument/2006/relationships/image" Target="../media/image79.jpeg"/><Relationship Id="rId6" Type="http://schemas.openxmlformats.org/officeDocument/2006/relationships/image" Target="../media/image84.jpeg"/><Relationship Id="rId5" Type="http://schemas.openxmlformats.org/officeDocument/2006/relationships/image" Target="../media/image83.jpeg"/><Relationship Id="rId10" Type="http://schemas.openxmlformats.org/officeDocument/2006/relationships/image" Target="../media/image88.jpeg"/><Relationship Id="rId4" Type="http://schemas.openxmlformats.org/officeDocument/2006/relationships/image" Target="../media/image82.jpeg"/><Relationship Id="rId9" Type="http://schemas.openxmlformats.org/officeDocument/2006/relationships/image" Target="../media/image8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1.jpeg"/><Relationship Id="rId7" Type="http://schemas.openxmlformats.org/officeDocument/2006/relationships/image" Target="../media/image95.jpeg"/><Relationship Id="rId2" Type="http://schemas.openxmlformats.org/officeDocument/2006/relationships/image" Target="../media/image90.jpeg"/><Relationship Id="rId1" Type="http://schemas.openxmlformats.org/officeDocument/2006/relationships/image" Target="../media/image89.jpeg"/><Relationship Id="rId6" Type="http://schemas.openxmlformats.org/officeDocument/2006/relationships/image" Target="../media/image94.jpeg"/><Relationship Id="rId5" Type="http://schemas.openxmlformats.org/officeDocument/2006/relationships/image" Target="../media/image93.jpeg"/><Relationship Id="rId4" Type="http://schemas.openxmlformats.org/officeDocument/2006/relationships/image" Target="../media/image9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jpeg"/><Relationship Id="rId7" Type="http://schemas.openxmlformats.org/officeDocument/2006/relationships/image" Target="../media/image101.jpeg"/><Relationship Id="rId2" Type="http://schemas.openxmlformats.org/officeDocument/2006/relationships/image" Target="../media/image96.jpeg"/><Relationship Id="rId1" Type="http://schemas.openxmlformats.org/officeDocument/2006/relationships/image" Target="../media/image89.jpeg"/><Relationship Id="rId6" Type="http://schemas.openxmlformats.org/officeDocument/2006/relationships/image" Target="../media/image100.jpeg"/><Relationship Id="rId5" Type="http://schemas.openxmlformats.org/officeDocument/2006/relationships/image" Target="../media/image99.jpeg"/><Relationship Id="rId4" Type="http://schemas.openxmlformats.org/officeDocument/2006/relationships/image" Target="../media/image98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3" Type="http://schemas.openxmlformats.org/officeDocument/2006/relationships/image" Target="../media/image104.jpeg"/><Relationship Id="rId7" Type="http://schemas.openxmlformats.org/officeDocument/2006/relationships/image" Target="../media/image108.png"/><Relationship Id="rId2" Type="http://schemas.openxmlformats.org/officeDocument/2006/relationships/image" Target="../media/image103.jpeg"/><Relationship Id="rId1" Type="http://schemas.openxmlformats.org/officeDocument/2006/relationships/image" Target="../media/image102.jpeg"/><Relationship Id="rId6" Type="http://schemas.openxmlformats.org/officeDocument/2006/relationships/image" Target="../media/image107.png"/><Relationship Id="rId5" Type="http://schemas.openxmlformats.org/officeDocument/2006/relationships/image" Target="../media/image106.jpeg"/><Relationship Id="rId4" Type="http://schemas.openxmlformats.org/officeDocument/2006/relationships/image" Target="../media/image10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1.jpeg"/><Relationship Id="rId7" Type="http://schemas.openxmlformats.org/officeDocument/2006/relationships/image" Target="../media/image115.png"/><Relationship Id="rId2" Type="http://schemas.openxmlformats.org/officeDocument/2006/relationships/image" Target="../media/image110.jpeg"/><Relationship Id="rId1" Type="http://schemas.openxmlformats.org/officeDocument/2006/relationships/image" Target="../media/image109.jpeg"/><Relationship Id="rId6" Type="http://schemas.openxmlformats.org/officeDocument/2006/relationships/image" Target="../media/image114.jpeg"/><Relationship Id="rId5" Type="http://schemas.openxmlformats.org/officeDocument/2006/relationships/image" Target="../media/image113.jpeg"/><Relationship Id="rId4" Type="http://schemas.openxmlformats.org/officeDocument/2006/relationships/image" Target="../media/image1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389283</xdr:colOff>
      <xdr:row>26</xdr:row>
      <xdr:rowOff>149088</xdr:rowOff>
    </xdr:from>
    <xdr:to>
      <xdr:col>16</xdr:col>
      <xdr:colOff>19084</xdr:colOff>
      <xdr:row>32</xdr:row>
      <xdr:rowOff>53965</xdr:rowOff>
    </xdr:to>
    <xdr:pic>
      <xdr:nvPicPr>
        <xdr:cNvPr id="7" name="Рисунок 6" descr="дверь бокова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4447761" y="5888936"/>
          <a:ext cx="2064888" cy="1056160"/>
        </a:xfrm>
        <a:prstGeom prst="rect">
          <a:avLst/>
        </a:prstGeom>
      </xdr:spPr>
    </xdr:pic>
    <xdr:clientData/>
  </xdr:twoCellAnchor>
  <xdr:twoCellAnchor editAs="oneCell">
    <xdr:from>
      <xdr:col>11</xdr:col>
      <xdr:colOff>41414</xdr:colOff>
      <xdr:row>17</xdr:row>
      <xdr:rowOff>182218</xdr:rowOff>
    </xdr:from>
    <xdr:to>
      <xdr:col>16</xdr:col>
      <xdr:colOff>107675</xdr:colOff>
      <xdr:row>23</xdr:row>
      <xdr:rowOff>165653</xdr:rowOff>
    </xdr:to>
    <xdr:pic>
      <xdr:nvPicPr>
        <xdr:cNvPr id="11" name="Рисунок 10" descr="промышленные 6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505740" y="4398066"/>
          <a:ext cx="2095500" cy="1126435"/>
        </a:xfrm>
        <a:prstGeom prst="rect">
          <a:avLst/>
        </a:prstGeom>
      </xdr:spPr>
    </xdr:pic>
    <xdr:clientData/>
  </xdr:twoCellAnchor>
  <xdr:twoCellAnchor editAs="oneCell">
    <xdr:from>
      <xdr:col>10</xdr:col>
      <xdr:colOff>265043</xdr:colOff>
      <xdr:row>5</xdr:row>
      <xdr:rowOff>83739</xdr:rowOff>
    </xdr:from>
    <xdr:to>
      <xdr:col>16</xdr:col>
      <xdr:colOff>257408</xdr:colOff>
      <xdr:row>10</xdr:row>
      <xdr:rowOff>60434</xdr:rowOff>
    </xdr:to>
    <xdr:pic>
      <xdr:nvPicPr>
        <xdr:cNvPr id="13" name="Рисунок 12" descr="гаражные 3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4323521" y="1425522"/>
          <a:ext cx="2427452" cy="937478"/>
        </a:xfrm>
        <a:prstGeom prst="rect">
          <a:avLst/>
        </a:prstGeom>
      </xdr:spPr>
    </xdr:pic>
    <xdr:clientData/>
  </xdr:twoCellAnchor>
  <xdr:twoCellAnchor editAs="oneCell">
    <xdr:from>
      <xdr:col>14</xdr:col>
      <xdr:colOff>339587</xdr:colOff>
      <xdr:row>0</xdr:row>
      <xdr:rowOff>43898</xdr:rowOff>
    </xdr:from>
    <xdr:to>
      <xdr:col>16</xdr:col>
      <xdr:colOff>392213</xdr:colOff>
      <xdr:row>3</xdr:row>
      <xdr:rowOff>124239</xdr:rowOff>
    </xdr:to>
    <xdr:pic>
      <xdr:nvPicPr>
        <xdr:cNvPr id="6" name="Рисунок 5" descr="лог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97462" y="424898"/>
          <a:ext cx="871776" cy="108046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85725</xdr:rowOff>
    </xdr:from>
    <xdr:to>
      <xdr:col>11</xdr:col>
      <xdr:colOff>28575</xdr:colOff>
      <xdr:row>34</xdr:row>
      <xdr:rowOff>142875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575" y="6638925"/>
          <a:ext cx="438150" cy="438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22</xdr:row>
      <xdr:rowOff>161924</xdr:rowOff>
    </xdr:from>
    <xdr:to>
      <xdr:col>3</xdr:col>
      <xdr:colOff>298504</xdr:colOff>
      <xdr:row>27</xdr:row>
      <xdr:rowOff>144779</xdr:rowOff>
    </xdr:to>
    <xdr:pic>
      <xdr:nvPicPr>
        <xdr:cNvPr id="13" name="Рисунок 12" descr="станд 1 вал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85725" y="5252084"/>
          <a:ext cx="1165279" cy="1491615"/>
        </a:xfrm>
        <a:prstGeom prst="rect">
          <a:avLst/>
        </a:prstGeom>
      </xdr:spPr>
    </xdr:pic>
    <xdr:clientData/>
  </xdr:twoCellAnchor>
  <xdr:twoCellAnchor editAs="oneCell">
    <xdr:from>
      <xdr:col>8</xdr:col>
      <xdr:colOff>466725</xdr:colOff>
      <xdr:row>22</xdr:row>
      <xdr:rowOff>152400</xdr:rowOff>
    </xdr:from>
    <xdr:to>
      <xdr:col>11</xdr:col>
      <xdr:colOff>240030</xdr:colOff>
      <xdr:row>27</xdr:row>
      <xdr:rowOff>67056</xdr:rowOff>
    </xdr:to>
    <xdr:pic>
      <xdr:nvPicPr>
        <xdr:cNvPr id="15" name="Рисунок 14" descr="низкий 1 вал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4993005" y="5242560"/>
          <a:ext cx="1289685" cy="142341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29</xdr:row>
      <xdr:rowOff>38099</xdr:rowOff>
    </xdr:from>
    <xdr:to>
      <xdr:col>3</xdr:col>
      <xdr:colOff>314325</xdr:colOff>
      <xdr:row>36</xdr:row>
      <xdr:rowOff>53067</xdr:rowOff>
    </xdr:to>
    <xdr:pic>
      <xdr:nvPicPr>
        <xdr:cNvPr id="16" name="Рисунок 15" descr="выс вв 1 вал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04775" y="7132319"/>
          <a:ext cx="1162050" cy="1569448"/>
        </a:xfrm>
        <a:prstGeom prst="rect">
          <a:avLst/>
        </a:prstGeom>
      </xdr:spPr>
    </xdr:pic>
    <xdr:clientData/>
  </xdr:twoCellAnchor>
  <xdr:twoCellAnchor editAs="oneCell">
    <xdr:from>
      <xdr:col>8</xdr:col>
      <xdr:colOff>533399</xdr:colOff>
      <xdr:row>29</xdr:row>
      <xdr:rowOff>57150</xdr:rowOff>
    </xdr:from>
    <xdr:to>
      <xdr:col>11</xdr:col>
      <xdr:colOff>209550</xdr:colOff>
      <xdr:row>36</xdr:row>
      <xdr:rowOff>75919</xdr:rowOff>
    </xdr:to>
    <xdr:pic>
      <xdr:nvPicPr>
        <xdr:cNvPr id="17" name="Рисунок 16" descr="выс вн 1 вал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5059679" y="7151370"/>
          <a:ext cx="1192531" cy="1573249"/>
        </a:xfrm>
        <a:prstGeom prst="rect">
          <a:avLst/>
        </a:prstGeom>
      </xdr:spPr>
    </xdr:pic>
    <xdr:clientData/>
  </xdr:twoCellAnchor>
  <xdr:twoCellAnchor editAs="oneCell">
    <xdr:from>
      <xdr:col>0</xdr:col>
      <xdr:colOff>108584</xdr:colOff>
      <xdr:row>37</xdr:row>
      <xdr:rowOff>57149</xdr:rowOff>
    </xdr:from>
    <xdr:to>
      <xdr:col>3</xdr:col>
      <xdr:colOff>232409</xdr:colOff>
      <xdr:row>44</xdr:row>
      <xdr:rowOff>97863</xdr:rowOff>
    </xdr:to>
    <xdr:pic>
      <xdr:nvPicPr>
        <xdr:cNvPr id="18" name="Рисунок 17" descr="верт вв 1 вал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08584" y="8759189"/>
          <a:ext cx="1076325" cy="1518994"/>
        </a:xfrm>
        <a:prstGeom prst="rect">
          <a:avLst/>
        </a:prstGeom>
      </xdr:spPr>
    </xdr:pic>
    <xdr:clientData/>
  </xdr:twoCellAnchor>
  <xdr:twoCellAnchor editAs="oneCell">
    <xdr:from>
      <xdr:col>8</xdr:col>
      <xdr:colOff>542924</xdr:colOff>
      <xdr:row>37</xdr:row>
      <xdr:rowOff>19050</xdr:rowOff>
    </xdr:from>
    <xdr:to>
      <xdr:col>11</xdr:col>
      <xdr:colOff>123824</xdr:colOff>
      <xdr:row>44</xdr:row>
      <xdr:rowOff>97755</xdr:rowOff>
    </xdr:to>
    <xdr:pic>
      <xdr:nvPicPr>
        <xdr:cNvPr id="19" name="Рисунок 18" descr="верт вн 1 вал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5069204" y="8850630"/>
          <a:ext cx="1097280" cy="155698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</xdr:colOff>
      <xdr:row>45</xdr:row>
      <xdr:rowOff>104774</xdr:rowOff>
    </xdr:from>
    <xdr:to>
      <xdr:col>3</xdr:col>
      <xdr:colOff>270509</xdr:colOff>
      <xdr:row>51</xdr:row>
      <xdr:rowOff>143444</xdr:rowOff>
    </xdr:to>
    <xdr:pic>
      <xdr:nvPicPr>
        <xdr:cNvPr id="23" name="Рисунок 22" descr="наклон 1 вал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27634" y="10475594"/>
          <a:ext cx="1095375" cy="16007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53</xdr:row>
      <xdr:rowOff>38099</xdr:rowOff>
    </xdr:from>
    <xdr:to>
      <xdr:col>3</xdr:col>
      <xdr:colOff>219075</xdr:colOff>
      <xdr:row>58</xdr:row>
      <xdr:rowOff>250495</xdr:rowOff>
    </xdr:to>
    <xdr:pic>
      <xdr:nvPicPr>
        <xdr:cNvPr id="24" name="Рисунок 23" descr="накл выс вв 1 вал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95249" y="12550139"/>
          <a:ext cx="1076326" cy="152303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</xdr:row>
      <xdr:rowOff>8238</xdr:rowOff>
    </xdr:from>
    <xdr:to>
      <xdr:col>11</xdr:col>
      <xdr:colOff>190500</xdr:colOff>
      <xdr:row>58</xdr:row>
      <xdr:rowOff>249499</xdr:rowOff>
    </xdr:to>
    <xdr:pic>
      <xdr:nvPicPr>
        <xdr:cNvPr id="26" name="Рисунок 25" descr="накл выс вн 1 вал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5113020" y="12520278"/>
          <a:ext cx="1120140" cy="1551901"/>
        </a:xfrm>
        <a:prstGeom prst="rect">
          <a:avLst/>
        </a:prstGeom>
      </xdr:spPr>
    </xdr:pic>
    <xdr:clientData/>
  </xdr:twoCellAnchor>
  <xdr:twoCellAnchor editAs="oneCell">
    <xdr:from>
      <xdr:col>8</xdr:col>
      <xdr:colOff>544829</xdr:colOff>
      <xdr:row>45</xdr:row>
      <xdr:rowOff>70485</xdr:rowOff>
    </xdr:from>
    <xdr:to>
      <xdr:col>11</xdr:col>
      <xdr:colOff>87629</xdr:colOff>
      <xdr:row>51</xdr:row>
      <xdr:rowOff>58180</xdr:rowOff>
    </xdr:to>
    <xdr:pic>
      <xdr:nvPicPr>
        <xdr:cNvPr id="32" name="Рисунок 31" descr="наклон низ 1 вал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5071109" y="10563225"/>
          <a:ext cx="1059180" cy="1549795"/>
        </a:xfrm>
        <a:prstGeom prst="rect">
          <a:avLst/>
        </a:prstGeom>
      </xdr:spPr>
    </xdr:pic>
    <xdr:clientData/>
  </xdr:twoCellAnchor>
  <xdr:twoCellAnchor editAs="oneCell">
    <xdr:from>
      <xdr:col>0</xdr:col>
      <xdr:colOff>83822</xdr:colOff>
      <xdr:row>61</xdr:row>
      <xdr:rowOff>106680</xdr:rowOff>
    </xdr:from>
    <xdr:to>
      <xdr:col>3</xdr:col>
      <xdr:colOff>171652</xdr:colOff>
      <xdr:row>67</xdr:row>
      <xdr:rowOff>53340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3822" y="14516100"/>
          <a:ext cx="1040330" cy="1226820"/>
        </a:xfrm>
        <a:prstGeom prst="rect">
          <a:avLst/>
        </a:prstGeom>
      </xdr:spPr>
    </xdr:pic>
    <xdr:clientData/>
  </xdr:twoCellAnchor>
  <xdr:twoCellAnchor editAs="oneCell">
    <xdr:from>
      <xdr:col>0</xdr:col>
      <xdr:colOff>80176</xdr:colOff>
      <xdr:row>69</xdr:row>
      <xdr:rowOff>163665</xdr:rowOff>
    </xdr:from>
    <xdr:to>
      <xdr:col>3</xdr:col>
      <xdr:colOff>195381</xdr:colOff>
      <xdr:row>75</xdr:row>
      <xdr:rowOff>137160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0176" y="16135185"/>
          <a:ext cx="1067705" cy="126889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18</xdr:row>
      <xdr:rowOff>142875</xdr:rowOff>
    </xdr:from>
    <xdr:to>
      <xdr:col>3</xdr:col>
      <xdr:colOff>272415</xdr:colOff>
      <xdr:row>23</xdr:row>
      <xdr:rowOff>57531</xdr:rowOff>
    </xdr:to>
    <xdr:pic>
      <xdr:nvPicPr>
        <xdr:cNvPr id="13" name="Рисунок 12" descr="стандартный 2 вала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23825" y="4600575"/>
          <a:ext cx="1082040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24</xdr:row>
      <xdr:rowOff>133349</xdr:rowOff>
    </xdr:from>
    <xdr:to>
      <xdr:col>3</xdr:col>
      <xdr:colOff>266699</xdr:colOff>
      <xdr:row>31</xdr:row>
      <xdr:rowOff>168191</xdr:rowOff>
    </xdr:to>
    <xdr:pic>
      <xdr:nvPicPr>
        <xdr:cNvPr id="14" name="Рисунок 13" descr="высокий ВВ 2 вала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42874" y="6305549"/>
          <a:ext cx="1057275" cy="1625517"/>
        </a:xfrm>
        <a:prstGeom prst="rect">
          <a:avLst/>
        </a:prstGeom>
      </xdr:spPr>
    </xdr:pic>
    <xdr:clientData/>
  </xdr:twoCellAnchor>
  <xdr:twoCellAnchor editAs="oneCell">
    <xdr:from>
      <xdr:col>9</xdr:col>
      <xdr:colOff>175930</xdr:colOff>
      <xdr:row>24</xdr:row>
      <xdr:rowOff>66674</xdr:rowOff>
    </xdr:from>
    <xdr:to>
      <xdr:col>11</xdr:col>
      <xdr:colOff>257175</xdr:colOff>
      <xdr:row>31</xdr:row>
      <xdr:rowOff>180940</xdr:rowOff>
    </xdr:to>
    <xdr:pic>
      <xdr:nvPicPr>
        <xdr:cNvPr id="15" name="Рисунок 14" descr="высокий вн 2 вала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3862105" y="6238874"/>
          <a:ext cx="986120" cy="1704941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18</xdr:row>
      <xdr:rowOff>0</xdr:rowOff>
    </xdr:from>
    <xdr:to>
      <xdr:col>11</xdr:col>
      <xdr:colOff>219075</xdr:colOff>
      <xdr:row>23</xdr:row>
      <xdr:rowOff>96394</xdr:rowOff>
    </xdr:to>
    <xdr:pic>
      <xdr:nvPicPr>
        <xdr:cNvPr id="16" name="Рисунок 15" descr="наклонный 2 вала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838575" y="4457700"/>
          <a:ext cx="971550" cy="1620394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40</xdr:row>
      <xdr:rowOff>38100</xdr:rowOff>
    </xdr:from>
    <xdr:to>
      <xdr:col>3</xdr:col>
      <xdr:colOff>219074</xdr:colOff>
      <xdr:row>47</xdr:row>
      <xdr:rowOff>121873</xdr:rowOff>
    </xdr:to>
    <xdr:pic>
      <xdr:nvPicPr>
        <xdr:cNvPr id="17" name="Рисунок 16" descr="наклонный 2 вала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14299" y="9715500"/>
          <a:ext cx="1038225" cy="1731598"/>
        </a:xfrm>
        <a:prstGeom prst="rect">
          <a:avLst/>
        </a:prstGeom>
      </xdr:spPr>
    </xdr:pic>
    <xdr:clientData/>
  </xdr:twoCellAnchor>
  <xdr:twoCellAnchor editAs="oneCell">
    <xdr:from>
      <xdr:col>9</xdr:col>
      <xdr:colOff>57149</xdr:colOff>
      <xdr:row>40</xdr:row>
      <xdr:rowOff>95249</xdr:rowOff>
    </xdr:from>
    <xdr:to>
      <xdr:col>11</xdr:col>
      <xdr:colOff>219075</xdr:colOff>
      <xdr:row>47</xdr:row>
      <xdr:rowOff>90847</xdr:rowOff>
    </xdr:to>
    <xdr:pic>
      <xdr:nvPicPr>
        <xdr:cNvPr id="18" name="Рисунок 17" descr="наклон выс вн 2 вала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3743324" y="9772649"/>
          <a:ext cx="1066801" cy="1643423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32</xdr:row>
      <xdr:rowOff>152400</xdr:rowOff>
    </xdr:from>
    <xdr:to>
      <xdr:col>3</xdr:col>
      <xdr:colOff>247650</xdr:colOff>
      <xdr:row>39</xdr:row>
      <xdr:rowOff>57531</xdr:rowOff>
    </xdr:to>
    <xdr:pic>
      <xdr:nvPicPr>
        <xdr:cNvPr id="19" name="Рисунок 18" descr="вертик ВВ 2 вала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71450" y="8105775"/>
          <a:ext cx="1009650" cy="143865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32</xdr:row>
      <xdr:rowOff>171450</xdr:rowOff>
    </xdr:from>
    <xdr:to>
      <xdr:col>11</xdr:col>
      <xdr:colOff>170688</xdr:colOff>
      <xdr:row>39</xdr:row>
      <xdr:rowOff>76581</xdr:rowOff>
    </xdr:to>
    <xdr:pic>
      <xdr:nvPicPr>
        <xdr:cNvPr id="20" name="Рисунок 19" descr="вертик ВН 2 вала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3829050" y="8124825"/>
          <a:ext cx="932688" cy="14386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9525</xdr:rowOff>
    </xdr:from>
    <xdr:to>
      <xdr:col>5</xdr:col>
      <xdr:colOff>390526</xdr:colOff>
      <xdr:row>9</xdr:row>
      <xdr:rowOff>30195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476250"/>
          <a:ext cx="3124200" cy="1163670"/>
        </a:xfrm>
        <a:prstGeom prst="rect">
          <a:avLst/>
        </a:prstGeom>
      </xdr:spPr>
    </xdr:pic>
    <xdr:clientData/>
  </xdr:twoCellAnchor>
  <xdr:twoCellAnchor editAs="oneCell">
    <xdr:from>
      <xdr:col>0</xdr:col>
      <xdr:colOff>91888</xdr:colOff>
      <xdr:row>66</xdr:row>
      <xdr:rowOff>11767</xdr:rowOff>
    </xdr:from>
    <xdr:to>
      <xdr:col>1</xdr:col>
      <xdr:colOff>284019</xdr:colOff>
      <xdr:row>70</xdr:row>
      <xdr:rowOff>49867</xdr:rowOff>
    </xdr:to>
    <xdr:pic>
      <xdr:nvPicPr>
        <xdr:cNvPr id="3" name="Рисунок 2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91888" y="12629591"/>
          <a:ext cx="808455" cy="81130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72</xdr:row>
      <xdr:rowOff>28575</xdr:rowOff>
    </xdr:from>
    <xdr:to>
      <xdr:col>1</xdr:col>
      <xdr:colOff>301950</xdr:colOff>
      <xdr:row>76</xdr:row>
      <xdr:rowOff>66675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14300" y="13957487"/>
          <a:ext cx="803974" cy="811306"/>
        </a:xfrm>
        <a:prstGeom prst="rect">
          <a:avLst/>
        </a:prstGeom>
      </xdr:spPr>
    </xdr:pic>
    <xdr:clientData/>
  </xdr:twoCellAnchor>
  <xdr:twoCellAnchor editAs="oneCell">
    <xdr:from>
      <xdr:col>17</xdr:col>
      <xdr:colOff>129988</xdr:colOff>
      <xdr:row>66</xdr:row>
      <xdr:rowOff>11767</xdr:rowOff>
    </xdr:from>
    <xdr:to>
      <xdr:col>18</xdr:col>
      <xdr:colOff>496419</xdr:colOff>
      <xdr:row>70</xdr:row>
      <xdr:rowOff>74201</xdr:rowOff>
    </xdr:to>
    <xdr:pic>
      <xdr:nvPicPr>
        <xdr:cNvPr id="5" name="Рисунок 4" descr="замкнутый контур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304429" y="12629591"/>
          <a:ext cx="890867" cy="835640"/>
        </a:xfrm>
        <a:prstGeom prst="rect">
          <a:avLst/>
        </a:prstGeom>
      </xdr:spPr>
    </xdr:pic>
    <xdr:clientData/>
  </xdr:twoCellAnchor>
  <xdr:twoCellAnchor editAs="oneCell">
    <xdr:from>
      <xdr:col>17</xdr:col>
      <xdr:colOff>96371</xdr:colOff>
      <xdr:row>72</xdr:row>
      <xdr:rowOff>28575</xdr:rowOff>
    </xdr:from>
    <xdr:to>
      <xdr:col>18</xdr:col>
      <xdr:colOff>409167</xdr:colOff>
      <xdr:row>76</xdr:row>
      <xdr:rowOff>96369</xdr:rowOff>
    </xdr:to>
    <xdr:pic>
      <xdr:nvPicPr>
        <xdr:cNvPr id="6" name="Рисунок 5" descr="стойкость к коррозии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6270812" y="13957487"/>
          <a:ext cx="837232" cy="841000"/>
        </a:xfrm>
        <a:prstGeom prst="rect">
          <a:avLst/>
        </a:prstGeom>
      </xdr:spPr>
    </xdr:pic>
    <xdr:clientData/>
  </xdr:twoCellAnchor>
  <xdr:twoCellAnchor editAs="oneCell">
    <xdr:from>
      <xdr:col>32</xdr:col>
      <xdr:colOff>11768</xdr:colOff>
      <xdr:row>72</xdr:row>
      <xdr:rowOff>28575</xdr:rowOff>
    </xdr:from>
    <xdr:to>
      <xdr:col>33</xdr:col>
      <xdr:colOff>416860</xdr:colOff>
      <xdr:row>77</xdr:row>
      <xdr:rowOff>417</xdr:rowOff>
    </xdr:to>
    <xdr:pic>
      <xdr:nvPicPr>
        <xdr:cNvPr id="7" name="Рисунок 6" descr="герметизация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11396944" y="13957487"/>
          <a:ext cx="929527" cy="924343"/>
        </a:xfrm>
        <a:prstGeom prst="rect">
          <a:avLst/>
        </a:prstGeom>
      </xdr:spPr>
    </xdr:pic>
    <xdr:clientData/>
  </xdr:twoCellAnchor>
  <xdr:twoCellAnchor editAs="oneCell">
    <xdr:from>
      <xdr:col>32</xdr:col>
      <xdr:colOff>22974</xdr:colOff>
      <xdr:row>66</xdr:row>
      <xdr:rowOff>11767</xdr:rowOff>
    </xdr:from>
    <xdr:to>
      <xdr:col>33</xdr:col>
      <xdr:colOff>472889</xdr:colOff>
      <xdr:row>70</xdr:row>
      <xdr:rowOff>215229</xdr:rowOff>
    </xdr:to>
    <xdr:pic>
      <xdr:nvPicPr>
        <xdr:cNvPr id="8" name="Рисунок 7" descr="безопасность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1408150" y="12629591"/>
          <a:ext cx="974350" cy="97666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9525</xdr:rowOff>
    </xdr:from>
    <xdr:to>
      <xdr:col>6</xdr:col>
      <xdr:colOff>332816</xdr:colOff>
      <xdr:row>8</xdr:row>
      <xdr:rowOff>220695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476250"/>
          <a:ext cx="3124200" cy="1163670"/>
        </a:xfrm>
        <a:prstGeom prst="rect">
          <a:avLst/>
        </a:prstGeom>
      </xdr:spPr>
    </xdr:pic>
    <xdr:clientData/>
  </xdr:twoCellAnchor>
  <xdr:twoCellAnchor editAs="oneCell">
    <xdr:from>
      <xdr:col>17</xdr:col>
      <xdr:colOff>186017</xdr:colOff>
      <xdr:row>57</xdr:row>
      <xdr:rowOff>67235</xdr:rowOff>
    </xdr:from>
    <xdr:to>
      <xdr:col>19</xdr:col>
      <xdr:colOff>140634</xdr:colOff>
      <xdr:row>61</xdr:row>
      <xdr:rowOff>116313</xdr:rowOff>
    </xdr:to>
    <xdr:pic>
      <xdr:nvPicPr>
        <xdr:cNvPr id="7" name="Рисунок 6" descr="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50958" y="11105029"/>
          <a:ext cx="828676" cy="822284"/>
        </a:xfrm>
        <a:prstGeom prst="rect">
          <a:avLst/>
        </a:prstGeom>
      </xdr:spPr>
    </xdr:pic>
    <xdr:clientData/>
  </xdr:twoCellAnchor>
  <xdr:twoCellAnchor editAs="oneCell">
    <xdr:from>
      <xdr:col>0</xdr:col>
      <xdr:colOff>178174</xdr:colOff>
      <xdr:row>63</xdr:row>
      <xdr:rowOff>44824</xdr:rowOff>
    </xdr:from>
    <xdr:to>
      <xdr:col>1</xdr:col>
      <xdr:colOff>327213</xdr:colOff>
      <xdr:row>67</xdr:row>
      <xdr:rowOff>62193</xdr:rowOff>
    </xdr:to>
    <xdr:pic>
      <xdr:nvPicPr>
        <xdr:cNvPr id="9" name="Рисунок 8" descr="2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174" y="12404912"/>
          <a:ext cx="787774" cy="790575"/>
        </a:xfrm>
        <a:prstGeom prst="rect">
          <a:avLst/>
        </a:prstGeom>
      </xdr:spPr>
    </xdr:pic>
    <xdr:clientData/>
  </xdr:twoCellAnchor>
  <xdr:twoCellAnchor editAs="oneCell">
    <xdr:from>
      <xdr:col>32</xdr:col>
      <xdr:colOff>100853</xdr:colOff>
      <xdr:row>63</xdr:row>
      <xdr:rowOff>22412</xdr:rowOff>
    </xdr:from>
    <xdr:to>
      <xdr:col>34</xdr:col>
      <xdr:colOff>123264</xdr:colOff>
      <xdr:row>67</xdr:row>
      <xdr:rowOff>141066</xdr:rowOff>
    </xdr:to>
    <xdr:pic>
      <xdr:nvPicPr>
        <xdr:cNvPr id="10" name="Рисунок 9" descr="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217088" y="13917706"/>
          <a:ext cx="896470" cy="89186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142924</xdr:colOff>
      <xdr:row>59</xdr:row>
      <xdr:rowOff>0</xdr:rowOff>
    </xdr:from>
    <xdr:to>
      <xdr:col>1</xdr:col>
      <xdr:colOff>454719</xdr:colOff>
      <xdr:row>62</xdr:row>
      <xdr:rowOff>101974</xdr:rowOff>
    </xdr:to>
    <xdr:pic>
      <xdr:nvPicPr>
        <xdr:cNvPr id="3" name="Рисунок 2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42924" y="11544298"/>
          <a:ext cx="820221" cy="807945"/>
        </a:xfrm>
        <a:prstGeom prst="rect">
          <a:avLst/>
        </a:prstGeom>
      </xdr:spPr>
    </xdr:pic>
    <xdr:clientData/>
  </xdr:twoCellAnchor>
  <xdr:twoCellAnchor editAs="oneCell">
    <xdr:from>
      <xdr:col>0</xdr:col>
      <xdr:colOff>114860</xdr:colOff>
      <xdr:row>64</xdr:row>
      <xdr:rowOff>21851</xdr:rowOff>
    </xdr:from>
    <xdr:to>
      <xdr:col>1</xdr:col>
      <xdr:colOff>454719</xdr:colOff>
      <xdr:row>68</xdr:row>
      <xdr:rowOff>87995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14860" y="12863792"/>
          <a:ext cx="848285" cy="839350"/>
        </a:xfrm>
        <a:prstGeom prst="rect">
          <a:avLst/>
        </a:prstGeom>
      </xdr:spPr>
    </xdr:pic>
    <xdr:clientData/>
  </xdr:twoCellAnchor>
  <xdr:twoCellAnchor editAs="oneCell">
    <xdr:from>
      <xdr:col>18</xdr:col>
      <xdr:colOff>49306</xdr:colOff>
      <xdr:row>62</xdr:row>
      <xdr:rowOff>569258</xdr:rowOff>
    </xdr:from>
    <xdr:to>
      <xdr:col>19</xdr:col>
      <xdr:colOff>421901</xdr:colOff>
      <xdr:row>68</xdr:row>
      <xdr:rowOff>146796</xdr:rowOff>
    </xdr:to>
    <xdr:pic>
      <xdr:nvPicPr>
        <xdr:cNvPr id="7" name="Рисунок 6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6302188" y="12839699"/>
          <a:ext cx="968748" cy="922244"/>
        </a:xfrm>
        <a:prstGeom prst="rect">
          <a:avLst/>
        </a:prstGeom>
      </xdr:spPr>
    </xdr:pic>
    <xdr:clientData/>
  </xdr:twoCellAnchor>
  <xdr:twoCellAnchor editAs="oneCell">
    <xdr:from>
      <xdr:col>18</xdr:col>
      <xdr:colOff>75150</xdr:colOff>
      <xdr:row>59</xdr:row>
      <xdr:rowOff>0</xdr:rowOff>
    </xdr:from>
    <xdr:to>
      <xdr:col>19</xdr:col>
      <xdr:colOff>421901</xdr:colOff>
      <xdr:row>62</xdr:row>
      <xdr:rowOff>235324</xdr:rowOff>
    </xdr:to>
    <xdr:pic>
      <xdr:nvPicPr>
        <xdr:cNvPr id="8" name="Рисунок 7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328032" y="11544298"/>
          <a:ext cx="942904" cy="94129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</xdr:row>
      <xdr:rowOff>123825</xdr:rowOff>
    </xdr:from>
    <xdr:to>
      <xdr:col>3</xdr:col>
      <xdr:colOff>190579</xdr:colOff>
      <xdr:row>11</xdr:row>
      <xdr:rowOff>111242</xdr:rowOff>
    </xdr:to>
    <xdr:pic>
      <xdr:nvPicPr>
        <xdr:cNvPr id="9" name="Рисунок 8" descr="АЛП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04775" y="590550"/>
          <a:ext cx="1790700" cy="1511417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3</xdr:row>
      <xdr:rowOff>152400</xdr:rowOff>
    </xdr:from>
    <xdr:to>
      <xdr:col>7</xdr:col>
      <xdr:colOff>136150</xdr:colOff>
      <xdr:row>11</xdr:row>
      <xdr:rowOff>134550</xdr:rowOff>
    </xdr:to>
    <xdr:pic>
      <xdr:nvPicPr>
        <xdr:cNvPr id="10" name="Рисунок 9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2114550" y="619125"/>
          <a:ext cx="1266825" cy="1506150"/>
        </a:xfrm>
        <a:prstGeom prst="rect">
          <a:avLst/>
        </a:prstGeom>
      </xdr:spPr>
    </xdr:pic>
    <xdr:clientData/>
  </xdr:twoCellAnchor>
  <xdr:twoCellAnchor editAs="oneCell">
    <xdr:from>
      <xdr:col>42</xdr:col>
      <xdr:colOff>2000</xdr:colOff>
      <xdr:row>39</xdr:row>
      <xdr:rowOff>187698</xdr:rowOff>
    </xdr:from>
    <xdr:to>
      <xdr:col>45</xdr:col>
      <xdr:colOff>152398</xdr:colOff>
      <xdr:row>53</xdr:row>
      <xdr:rowOff>15092</xdr:rowOff>
    </xdr:to>
    <xdr:pic>
      <xdr:nvPicPr>
        <xdr:cNvPr id="11" name="Рисунок 10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4412765" y="7751669"/>
          <a:ext cx="1394252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23452</xdr:colOff>
      <xdr:row>24</xdr:row>
      <xdr:rowOff>155443</xdr:rowOff>
    </xdr:from>
    <xdr:to>
      <xdr:col>50</xdr:col>
      <xdr:colOff>142876</xdr:colOff>
      <xdr:row>37</xdr:row>
      <xdr:rowOff>133902</xdr:rowOff>
    </xdr:to>
    <xdr:pic>
      <xdr:nvPicPr>
        <xdr:cNvPr id="12" name="Рисунок 11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9035352" y="4689343"/>
          <a:ext cx="1348147" cy="2454959"/>
        </a:xfrm>
        <a:prstGeom prst="rect">
          <a:avLst/>
        </a:prstGeom>
      </xdr:spPr>
    </xdr:pic>
    <xdr:clientData/>
  </xdr:twoCellAnchor>
  <xdr:twoCellAnchor editAs="oneCell">
    <xdr:from>
      <xdr:col>42</xdr:col>
      <xdr:colOff>61873</xdr:colOff>
      <xdr:row>24</xdr:row>
      <xdr:rowOff>152400</xdr:rowOff>
    </xdr:from>
    <xdr:to>
      <xdr:col>45</xdr:col>
      <xdr:colOff>238124</xdr:colOff>
      <xdr:row>37</xdr:row>
      <xdr:rowOff>105017</xdr:rowOff>
    </xdr:to>
    <xdr:pic>
      <xdr:nvPicPr>
        <xdr:cNvPr id="13" name="Рисунок 12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7025898" y="4686300"/>
          <a:ext cx="1404977" cy="2429117"/>
        </a:xfrm>
        <a:prstGeom prst="rect">
          <a:avLst/>
        </a:prstGeom>
      </xdr:spPr>
    </xdr:pic>
    <xdr:clientData/>
  </xdr:twoCellAnchor>
  <xdr:twoCellAnchor editAs="oneCell">
    <xdr:from>
      <xdr:col>46</xdr:col>
      <xdr:colOff>356110</xdr:colOff>
      <xdr:row>39</xdr:row>
      <xdr:rowOff>184901</xdr:rowOff>
    </xdr:from>
    <xdr:to>
      <xdr:col>50</xdr:col>
      <xdr:colOff>114301</xdr:colOff>
      <xdr:row>53</xdr:row>
      <xdr:rowOff>11282</xdr:rowOff>
    </xdr:to>
    <xdr:pic>
      <xdr:nvPicPr>
        <xdr:cNvPr id="14" name="Рисунок 13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16425345" y="7748872"/>
          <a:ext cx="1416660" cy="249338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165336</xdr:colOff>
      <xdr:row>59</xdr:row>
      <xdr:rowOff>0</xdr:rowOff>
    </xdr:from>
    <xdr:to>
      <xdr:col>1</xdr:col>
      <xdr:colOff>551409</xdr:colOff>
      <xdr:row>62</xdr:row>
      <xdr:rowOff>101974</xdr:rowOff>
    </xdr:to>
    <xdr:pic>
      <xdr:nvPicPr>
        <xdr:cNvPr id="2" name="Рисунок 1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65336" y="11599207"/>
          <a:ext cx="820221" cy="807944"/>
        </a:xfrm>
        <a:prstGeom prst="rect">
          <a:avLst/>
        </a:prstGeom>
      </xdr:spPr>
    </xdr:pic>
    <xdr:clientData/>
  </xdr:twoCellAnchor>
  <xdr:twoCellAnchor editAs="oneCell">
    <xdr:from>
      <xdr:col>0</xdr:col>
      <xdr:colOff>137272</xdr:colOff>
      <xdr:row>64</xdr:row>
      <xdr:rowOff>21852</xdr:rowOff>
    </xdr:from>
    <xdr:to>
      <xdr:col>1</xdr:col>
      <xdr:colOff>551409</xdr:colOff>
      <xdr:row>68</xdr:row>
      <xdr:rowOff>87997</xdr:rowOff>
    </xdr:to>
    <xdr:pic>
      <xdr:nvPicPr>
        <xdr:cNvPr id="3" name="Рисунок 2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37272" y="12942234"/>
          <a:ext cx="848285" cy="839351"/>
        </a:xfrm>
        <a:prstGeom prst="rect">
          <a:avLst/>
        </a:prstGeom>
      </xdr:spPr>
    </xdr:pic>
    <xdr:clientData/>
  </xdr:twoCellAnchor>
  <xdr:twoCellAnchor editAs="oneCell">
    <xdr:from>
      <xdr:col>18</xdr:col>
      <xdr:colOff>8896</xdr:colOff>
      <xdr:row>64</xdr:row>
      <xdr:rowOff>21852</xdr:rowOff>
    </xdr:from>
    <xdr:to>
      <xdr:col>19</xdr:col>
      <xdr:colOff>390455</xdr:colOff>
      <xdr:row>69</xdr:row>
      <xdr:rowOff>2802</xdr:rowOff>
    </xdr:to>
    <xdr:pic>
      <xdr:nvPicPr>
        <xdr:cNvPr id="4" name="Рисунок 3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6261778" y="12942234"/>
          <a:ext cx="968748" cy="922244"/>
        </a:xfrm>
        <a:prstGeom prst="rect">
          <a:avLst/>
        </a:prstGeom>
      </xdr:spPr>
    </xdr:pic>
    <xdr:clientData/>
  </xdr:twoCellAnchor>
  <xdr:twoCellAnchor editAs="oneCell">
    <xdr:from>
      <xdr:col>18</xdr:col>
      <xdr:colOff>34740</xdr:colOff>
      <xdr:row>59</xdr:row>
      <xdr:rowOff>0</xdr:rowOff>
    </xdr:from>
    <xdr:to>
      <xdr:col>19</xdr:col>
      <xdr:colOff>390455</xdr:colOff>
      <xdr:row>62</xdr:row>
      <xdr:rowOff>235324</xdr:rowOff>
    </xdr:to>
    <xdr:pic>
      <xdr:nvPicPr>
        <xdr:cNvPr id="5" name="Рисунок 4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287622" y="11599207"/>
          <a:ext cx="942904" cy="941294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3</xdr:row>
      <xdr:rowOff>152400</xdr:rowOff>
    </xdr:from>
    <xdr:to>
      <xdr:col>7</xdr:col>
      <xdr:colOff>163046</xdr:colOff>
      <xdr:row>10</xdr:row>
      <xdr:rowOff>172650</xdr:rowOff>
    </xdr:to>
    <xdr:pic>
      <xdr:nvPicPr>
        <xdr:cNvPr id="7" name="Рисунок 6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>
        <a:xfrm>
          <a:off x="2114550" y="619125"/>
          <a:ext cx="1266825" cy="15061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</xdr:row>
      <xdr:rowOff>76200</xdr:rowOff>
    </xdr:from>
    <xdr:to>
      <xdr:col>3</xdr:col>
      <xdr:colOff>483591</xdr:colOff>
      <xdr:row>11</xdr:row>
      <xdr:rowOff>0</xdr:rowOff>
    </xdr:to>
    <xdr:pic>
      <xdr:nvPicPr>
        <xdr:cNvPr id="12" name="Рисунок 11" descr="АЛПС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95250" y="542925"/>
          <a:ext cx="1982858" cy="1600200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40</xdr:row>
      <xdr:rowOff>158882</xdr:rowOff>
    </xdr:from>
    <xdr:to>
      <xdr:col>45</xdr:col>
      <xdr:colOff>153763</xdr:colOff>
      <xdr:row>53</xdr:row>
      <xdr:rowOff>176776</xdr:rowOff>
    </xdr:to>
    <xdr:pic>
      <xdr:nvPicPr>
        <xdr:cNvPr id="8" name="Рисунок 7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6964025" y="8055107"/>
          <a:ext cx="1382486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110538</xdr:colOff>
      <xdr:row>24</xdr:row>
      <xdr:rowOff>152400</xdr:rowOff>
    </xdr:from>
    <xdr:to>
      <xdr:col>50</xdr:col>
      <xdr:colOff>229960</xdr:colOff>
      <xdr:row>37</xdr:row>
      <xdr:rowOff>130859</xdr:rowOff>
    </xdr:to>
    <xdr:pic>
      <xdr:nvPicPr>
        <xdr:cNvPr id="9" name="Рисунок 8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9122438" y="4810125"/>
          <a:ext cx="1348147" cy="2454959"/>
        </a:xfrm>
        <a:prstGeom prst="rect">
          <a:avLst/>
        </a:prstGeom>
      </xdr:spPr>
    </xdr:pic>
    <xdr:clientData/>
  </xdr:twoCellAnchor>
  <xdr:twoCellAnchor editAs="oneCell">
    <xdr:from>
      <xdr:col>41</xdr:col>
      <xdr:colOff>139434</xdr:colOff>
      <xdr:row>24</xdr:row>
      <xdr:rowOff>149357</xdr:rowOff>
    </xdr:from>
    <xdr:to>
      <xdr:col>45</xdr:col>
      <xdr:colOff>152401</xdr:colOff>
      <xdr:row>37</xdr:row>
      <xdr:rowOff>116089</xdr:rowOff>
    </xdr:to>
    <xdr:pic>
      <xdr:nvPicPr>
        <xdr:cNvPr id="10" name="Рисунок 9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6932009" y="4807082"/>
          <a:ext cx="1413141" cy="2443232"/>
        </a:xfrm>
        <a:prstGeom prst="rect">
          <a:avLst/>
        </a:prstGeom>
      </xdr:spPr>
    </xdr:pic>
    <xdr:clientData/>
  </xdr:twoCellAnchor>
  <xdr:twoCellAnchor editAs="oneCell">
    <xdr:from>
      <xdr:col>46</xdr:col>
      <xdr:colOff>386046</xdr:colOff>
      <xdr:row>40</xdr:row>
      <xdr:rowOff>144879</xdr:rowOff>
    </xdr:from>
    <xdr:to>
      <xdr:col>50</xdr:col>
      <xdr:colOff>171449</xdr:colOff>
      <xdr:row>54</xdr:row>
      <xdr:rowOff>19849</xdr:rowOff>
    </xdr:to>
    <xdr:pic>
      <xdr:nvPicPr>
        <xdr:cNvPr id="11" name="Рисунок 10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18988371" y="8041104"/>
          <a:ext cx="1423704" cy="254197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342340</xdr:colOff>
      <xdr:row>59</xdr:row>
      <xdr:rowOff>2800</xdr:rowOff>
    </xdr:from>
    <xdr:to>
      <xdr:col>2</xdr:col>
      <xdr:colOff>216318</xdr:colOff>
      <xdr:row>62</xdr:row>
      <xdr:rowOff>261655</xdr:rowOff>
    </xdr:to>
    <xdr:pic>
      <xdr:nvPicPr>
        <xdr:cNvPr id="2" name="Рисунок 1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342340" y="11444006"/>
          <a:ext cx="820221" cy="807944"/>
        </a:xfrm>
        <a:prstGeom prst="rect">
          <a:avLst/>
        </a:prstGeom>
      </xdr:spPr>
    </xdr:pic>
    <xdr:clientData/>
  </xdr:twoCellAnchor>
  <xdr:twoCellAnchor editAs="oneCell">
    <xdr:from>
      <xdr:col>0</xdr:col>
      <xdr:colOff>314276</xdr:colOff>
      <xdr:row>64</xdr:row>
      <xdr:rowOff>66675</xdr:rowOff>
    </xdr:from>
    <xdr:to>
      <xdr:col>2</xdr:col>
      <xdr:colOff>216318</xdr:colOff>
      <xdr:row>68</xdr:row>
      <xdr:rowOff>132820</xdr:rowOff>
    </xdr:to>
    <xdr:pic>
      <xdr:nvPicPr>
        <xdr:cNvPr id="3" name="Рисунок 2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314276" y="12684499"/>
          <a:ext cx="848285" cy="839351"/>
        </a:xfrm>
        <a:prstGeom prst="rect">
          <a:avLst/>
        </a:prstGeom>
      </xdr:spPr>
    </xdr:pic>
    <xdr:clientData/>
  </xdr:twoCellAnchor>
  <xdr:twoCellAnchor editAs="oneCell">
    <xdr:from>
      <xdr:col>18</xdr:col>
      <xdr:colOff>228600</xdr:colOff>
      <xdr:row>64</xdr:row>
      <xdr:rowOff>66675</xdr:rowOff>
    </xdr:from>
    <xdr:to>
      <xdr:col>20</xdr:col>
      <xdr:colOff>134099</xdr:colOff>
      <xdr:row>69</xdr:row>
      <xdr:rowOff>47625</xdr:rowOff>
    </xdr:to>
    <xdr:pic>
      <xdr:nvPicPr>
        <xdr:cNvPr id="4" name="Рисунок 3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91718" y="12684499"/>
          <a:ext cx="968748" cy="922244"/>
        </a:xfrm>
        <a:prstGeom prst="rect">
          <a:avLst/>
        </a:prstGeom>
      </xdr:spPr>
    </xdr:pic>
    <xdr:clientData/>
  </xdr:twoCellAnchor>
  <xdr:twoCellAnchor editAs="oneCell">
    <xdr:from>
      <xdr:col>18</xdr:col>
      <xdr:colOff>254444</xdr:colOff>
      <xdr:row>59</xdr:row>
      <xdr:rowOff>2800</xdr:rowOff>
    </xdr:from>
    <xdr:to>
      <xdr:col>20</xdr:col>
      <xdr:colOff>134099</xdr:colOff>
      <xdr:row>62</xdr:row>
      <xdr:rowOff>395005</xdr:rowOff>
    </xdr:to>
    <xdr:pic>
      <xdr:nvPicPr>
        <xdr:cNvPr id="5" name="Рисунок 4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7717562" y="11444006"/>
          <a:ext cx="942904" cy="94129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</xdr:row>
      <xdr:rowOff>123825</xdr:rowOff>
    </xdr:from>
    <xdr:to>
      <xdr:col>3</xdr:col>
      <xdr:colOff>446511</xdr:colOff>
      <xdr:row>10</xdr:row>
      <xdr:rowOff>111242</xdr:rowOff>
    </xdr:to>
    <xdr:pic>
      <xdr:nvPicPr>
        <xdr:cNvPr id="6" name="Рисунок 5" descr="АЛП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04775" y="590550"/>
          <a:ext cx="1790700" cy="151141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3</xdr:row>
      <xdr:rowOff>161925</xdr:rowOff>
    </xdr:from>
    <xdr:to>
      <xdr:col>7</xdr:col>
      <xdr:colOff>319978</xdr:colOff>
      <xdr:row>10</xdr:row>
      <xdr:rowOff>142875</xdr:rowOff>
    </xdr:to>
    <xdr:pic>
      <xdr:nvPicPr>
        <xdr:cNvPr id="12" name="Рисунок 11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2019300" y="628650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42</xdr:col>
      <xdr:colOff>38100</xdr:colOff>
      <xdr:row>22</xdr:row>
      <xdr:rowOff>0</xdr:rowOff>
    </xdr:from>
    <xdr:to>
      <xdr:col>45</xdr:col>
      <xdr:colOff>299472</xdr:colOff>
      <xdr:row>36</xdr:row>
      <xdr:rowOff>38100</xdr:rowOff>
    </xdr:to>
    <xdr:pic>
      <xdr:nvPicPr>
        <xdr:cNvPr id="14" name="Рисунок 13" descr="AluTherm 3 акрил 1 секция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17002125" y="4495800"/>
          <a:ext cx="1490097" cy="2705100"/>
        </a:xfrm>
        <a:prstGeom prst="rect">
          <a:avLst/>
        </a:prstGeom>
      </xdr:spPr>
    </xdr:pic>
    <xdr:clientData/>
  </xdr:twoCellAnchor>
  <xdr:twoCellAnchor editAs="oneCell">
    <xdr:from>
      <xdr:col>47</xdr:col>
      <xdr:colOff>133350</xdr:colOff>
      <xdr:row>22</xdr:row>
      <xdr:rowOff>28575</xdr:rowOff>
    </xdr:from>
    <xdr:to>
      <xdr:col>50</xdr:col>
      <xdr:colOff>396002</xdr:colOff>
      <xdr:row>36</xdr:row>
      <xdr:rowOff>57151</xdr:rowOff>
    </xdr:to>
    <xdr:pic>
      <xdr:nvPicPr>
        <xdr:cNvPr id="15" name="Рисунок 14" descr="AluTherm 2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19145250" y="4533900"/>
          <a:ext cx="1491378" cy="2695576"/>
        </a:xfrm>
        <a:prstGeom prst="rect">
          <a:avLst/>
        </a:prstGeom>
      </xdr:spPr>
    </xdr:pic>
    <xdr:clientData/>
  </xdr:twoCellAnchor>
  <xdr:twoCellAnchor editAs="oneCell">
    <xdr:from>
      <xdr:col>42</xdr:col>
      <xdr:colOff>9524</xdr:colOff>
      <xdr:row>38</xdr:row>
      <xdr:rowOff>180975</xdr:rowOff>
    </xdr:from>
    <xdr:to>
      <xdr:col>45</xdr:col>
      <xdr:colOff>202688</xdr:colOff>
      <xdr:row>52</xdr:row>
      <xdr:rowOff>95250</xdr:rowOff>
    </xdr:to>
    <xdr:pic>
      <xdr:nvPicPr>
        <xdr:cNvPr id="16" name="Рисунок 15" descr="AluTherm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9" cstate="screen"/>
        <a:stretch>
          <a:fillRect/>
        </a:stretch>
      </xdr:blipFill>
      <xdr:spPr>
        <a:xfrm>
          <a:off x="16973549" y="7734300"/>
          <a:ext cx="1421889" cy="25812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241487</xdr:colOff>
      <xdr:row>59</xdr:row>
      <xdr:rowOff>1120</xdr:rowOff>
    </xdr:from>
    <xdr:to>
      <xdr:col>2</xdr:col>
      <xdr:colOff>93519</xdr:colOff>
      <xdr:row>62</xdr:row>
      <xdr:rowOff>259975</xdr:rowOff>
    </xdr:to>
    <xdr:pic>
      <xdr:nvPicPr>
        <xdr:cNvPr id="2" name="Рисунок 1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41487" y="11408708"/>
          <a:ext cx="820221" cy="807944"/>
        </a:xfrm>
        <a:prstGeom prst="rect">
          <a:avLst/>
        </a:prstGeom>
      </xdr:spPr>
    </xdr:pic>
    <xdr:clientData/>
  </xdr:twoCellAnchor>
  <xdr:twoCellAnchor editAs="oneCell">
    <xdr:from>
      <xdr:col>0</xdr:col>
      <xdr:colOff>213423</xdr:colOff>
      <xdr:row>64</xdr:row>
      <xdr:rowOff>42581</xdr:rowOff>
    </xdr:from>
    <xdr:to>
      <xdr:col>2</xdr:col>
      <xdr:colOff>93519</xdr:colOff>
      <xdr:row>68</xdr:row>
      <xdr:rowOff>108725</xdr:rowOff>
    </xdr:to>
    <xdr:pic>
      <xdr:nvPicPr>
        <xdr:cNvPr id="3" name="Рисунок 2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13423" y="12626787"/>
          <a:ext cx="848285" cy="839350"/>
        </a:xfrm>
        <a:prstGeom prst="rect">
          <a:avLst/>
        </a:prstGeom>
      </xdr:spPr>
    </xdr:pic>
    <xdr:clientData/>
  </xdr:twoCellAnchor>
  <xdr:twoCellAnchor editAs="oneCell">
    <xdr:from>
      <xdr:col>18</xdr:col>
      <xdr:colOff>172570</xdr:colOff>
      <xdr:row>64</xdr:row>
      <xdr:rowOff>42581</xdr:rowOff>
    </xdr:from>
    <xdr:to>
      <xdr:col>20</xdr:col>
      <xdr:colOff>34178</xdr:colOff>
      <xdr:row>69</xdr:row>
      <xdr:rowOff>23531</xdr:rowOff>
    </xdr:to>
    <xdr:pic>
      <xdr:nvPicPr>
        <xdr:cNvPr id="4" name="Рисунок 3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35688" y="12626787"/>
          <a:ext cx="968748" cy="922244"/>
        </a:xfrm>
        <a:prstGeom prst="rect">
          <a:avLst/>
        </a:prstGeom>
      </xdr:spPr>
    </xdr:pic>
    <xdr:clientData/>
  </xdr:twoCellAnchor>
  <xdr:twoCellAnchor editAs="oneCell">
    <xdr:from>
      <xdr:col>18</xdr:col>
      <xdr:colOff>198414</xdr:colOff>
      <xdr:row>59</xdr:row>
      <xdr:rowOff>1120</xdr:rowOff>
    </xdr:from>
    <xdr:to>
      <xdr:col>20</xdr:col>
      <xdr:colOff>34178</xdr:colOff>
      <xdr:row>62</xdr:row>
      <xdr:rowOff>393325</xdr:rowOff>
    </xdr:to>
    <xdr:pic>
      <xdr:nvPicPr>
        <xdr:cNvPr id="5" name="Рисунок 4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7661532" y="11408708"/>
          <a:ext cx="942904" cy="941294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3</xdr:row>
      <xdr:rowOff>161925</xdr:rowOff>
    </xdr:from>
    <xdr:to>
      <xdr:col>7</xdr:col>
      <xdr:colOff>256614</xdr:colOff>
      <xdr:row>10</xdr:row>
      <xdr:rowOff>142875</xdr:rowOff>
    </xdr:to>
    <xdr:pic>
      <xdr:nvPicPr>
        <xdr:cNvPr id="7" name="Рисунок 6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2019300" y="628650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42</xdr:col>
      <xdr:colOff>38100</xdr:colOff>
      <xdr:row>22</xdr:row>
      <xdr:rowOff>0</xdr:rowOff>
    </xdr:from>
    <xdr:to>
      <xdr:col>45</xdr:col>
      <xdr:colOff>262744</xdr:colOff>
      <xdr:row>35</xdr:row>
      <xdr:rowOff>161925</xdr:rowOff>
    </xdr:to>
    <xdr:pic>
      <xdr:nvPicPr>
        <xdr:cNvPr id="8" name="Рисунок 7" descr="AluTherm 3 акрил 1 секция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17002125" y="4505325"/>
          <a:ext cx="1453369" cy="2638425"/>
        </a:xfrm>
        <a:prstGeom prst="rect">
          <a:avLst/>
        </a:prstGeom>
      </xdr:spPr>
    </xdr:pic>
    <xdr:clientData/>
  </xdr:twoCellAnchor>
  <xdr:twoCellAnchor editAs="oneCell">
    <xdr:from>
      <xdr:col>47</xdr:col>
      <xdr:colOff>133349</xdr:colOff>
      <xdr:row>22</xdr:row>
      <xdr:rowOff>28575</xdr:rowOff>
    </xdr:from>
    <xdr:to>
      <xdr:col>50</xdr:col>
      <xdr:colOff>353841</xdr:colOff>
      <xdr:row>35</xdr:row>
      <xdr:rowOff>171451</xdr:rowOff>
    </xdr:to>
    <xdr:pic>
      <xdr:nvPicPr>
        <xdr:cNvPr id="9" name="Рисунок 8" descr="AluTherm 2 акрил 1 секция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19145249" y="4543425"/>
          <a:ext cx="1449219" cy="2619376"/>
        </a:xfrm>
        <a:prstGeom prst="rect">
          <a:avLst/>
        </a:prstGeom>
      </xdr:spPr>
    </xdr:pic>
    <xdr:clientData/>
  </xdr:twoCellAnchor>
  <xdr:twoCellAnchor editAs="oneCell">
    <xdr:from>
      <xdr:col>42</xdr:col>
      <xdr:colOff>47624</xdr:colOff>
      <xdr:row>39</xdr:row>
      <xdr:rowOff>19050</xdr:rowOff>
    </xdr:from>
    <xdr:to>
      <xdr:col>45</xdr:col>
      <xdr:colOff>261776</xdr:colOff>
      <xdr:row>52</xdr:row>
      <xdr:rowOff>161925</xdr:rowOff>
    </xdr:to>
    <xdr:pic>
      <xdr:nvPicPr>
        <xdr:cNvPr id="10" name="Рисунок 9" descr="AluTherm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17011649" y="7772400"/>
          <a:ext cx="1442877" cy="26193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</xdr:row>
      <xdr:rowOff>133350</xdr:rowOff>
    </xdr:from>
    <xdr:to>
      <xdr:col>4</xdr:col>
      <xdr:colOff>56566</xdr:colOff>
      <xdr:row>11</xdr:row>
      <xdr:rowOff>19050</xdr:rowOff>
    </xdr:to>
    <xdr:pic>
      <xdr:nvPicPr>
        <xdr:cNvPr id="11" name="Рисунок 10" descr="АЛПС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23825" y="600075"/>
          <a:ext cx="1982858" cy="1600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123825</xdr:rowOff>
    </xdr:from>
    <xdr:to>
      <xdr:col>3</xdr:col>
      <xdr:colOff>498261</xdr:colOff>
      <xdr:row>11</xdr:row>
      <xdr:rowOff>111242</xdr:rowOff>
    </xdr:to>
    <xdr:pic>
      <xdr:nvPicPr>
        <xdr:cNvPr id="6" name="Рисунок 5" descr="АЛП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04775" y="590550"/>
          <a:ext cx="1790700" cy="1511417"/>
        </a:xfrm>
        <a:prstGeom prst="rect">
          <a:avLst/>
        </a:prstGeom>
      </xdr:spPr>
    </xdr:pic>
    <xdr:clientData/>
  </xdr:twoCellAnchor>
  <xdr:twoCellAnchor>
    <xdr:from>
      <xdr:col>5</xdr:col>
      <xdr:colOff>44824</xdr:colOff>
      <xdr:row>3</xdr:row>
      <xdr:rowOff>156882</xdr:rowOff>
    </xdr:from>
    <xdr:to>
      <xdr:col>8</xdr:col>
      <xdr:colOff>280708</xdr:colOff>
      <xdr:row>11</xdr:row>
      <xdr:rowOff>140153</xdr:rowOff>
    </xdr:to>
    <xdr:grpSp>
      <xdr:nvGrpSpPr>
        <xdr:cNvPr id="5" name="Группа 4"/>
        <xdr:cNvGrpSpPr/>
      </xdr:nvGrpSpPr>
      <xdr:grpSpPr>
        <a:xfrm>
          <a:off x="2515881" y="810025"/>
          <a:ext cx="1770770" cy="1518157"/>
          <a:chOff x="2139763" y="634253"/>
          <a:chExt cx="1479737" cy="1507271"/>
        </a:xfrm>
      </xdr:grpSpPr>
      <xdr:pic>
        <xdr:nvPicPr>
          <xdr:cNvPr id="7" name="Рисунок 6" descr="AluPro соединение секций.jpg"/>
          <xdr:cNvPicPr>
            <a:picLocks noChangeAspect="1"/>
          </xdr:cNvPicPr>
        </xdr:nvPicPr>
        <xdr:blipFill>
          <a:blip xmlns:r="http://schemas.openxmlformats.org/officeDocument/2006/relationships" r:embed="rId2" cstate="email"/>
          <a:srcRect/>
          <a:stretch>
            <a:fillRect/>
          </a:stretch>
        </xdr:blipFill>
        <xdr:spPr>
          <a:xfrm>
            <a:off x="2139763" y="634253"/>
            <a:ext cx="1281953" cy="1507271"/>
          </a:xfrm>
          <a:prstGeom prst="rect">
            <a:avLst/>
          </a:prstGeom>
        </xdr:spPr>
      </xdr:pic>
      <xdr:sp macro="" textlink="">
        <xdr:nvSpPr>
          <xdr:cNvPr id="8" name="TextBox 7"/>
          <xdr:cNvSpPr txBox="1"/>
        </xdr:nvSpPr>
        <xdr:spPr>
          <a:xfrm>
            <a:off x="2700618" y="1154206"/>
            <a:ext cx="918882" cy="212912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107 mm</a:t>
            </a:r>
            <a:endParaRPr lang="ru-RU" sz="1400" b="1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42</xdr:col>
      <xdr:colOff>22413</xdr:colOff>
      <xdr:row>23</xdr:row>
      <xdr:rowOff>190499</xdr:rowOff>
    </xdr:from>
    <xdr:to>
      <xdr:col>45</xdr:col>
      <xdr:colOff>183537</xdr:colOff>
      <xdr:row>36</xdr:row>
      <xdr:rowOff>143116</xdr:rowOff>
    </xdr:to>
    <xdr:pic>
      <xdr:nvPicPr>
        <xdr:cNvPr id="9" name="Рисунок 8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7189825" y="4639234"/>
          <a:ext cx="1404977" cy="2429117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39</xdr:row>
      <xdr:rowOff>158882</xdr:rowOff>
    </xdr:from>
    <xdr:to>
      <xdr:col>45</xdr:col>
      <xdr:colOff>153761</xdr:colOff>
      <xdr:row>52</xdr:row>
      <xdr:rowOff>176776</xdr:rowOff>
    </xdr:to>
    <xdr:pic>
      <xdr:nvPicPr>
        <xdr:cNvPr id="11" name="Рисунок 10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16964025" y="7655057"/>
          <a:ext cx="1382486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67235</xdr:colOff>
      <xdr:row>39</xdr:row>
      <xdr:rowOff>168088</xdr:rowOff>
    </xdr:from>
    <xdr:to>
      <xdr:col>50</xdr:col>
      <xdr:colOff>240042</xdr:colOff>
      <xdr:row>53</xdr:row>
      <xdr:rowOff>3541</xdr:rowOff>
    </xdr:to>
    <xdr:pic>
      <xdr:nvPicPr>
        <xdr:cNvPr id="12" name="Рисунок 11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9079135" y="7664263"/>
          <a:ext cx="1401532" cy="2493381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380999</xdr:colOff>
      <xdr:row>59</xdr:row>
      <xdr:rowOff>11206</xdr:rowOff>
    </xdr:from>
    <xdr:to>
      <xdr:col>2</xdr:col>
      <xdr:colOff>249571</xdr:colOff>
      <xdr:row>62</xdr:row>
      <xdr:rowOff>252693</xdr:rowOff>
    </xdr:to>
    <xdr:pic>
      <xdr:nvPicPr>
        <xdr:cNvPr id="13" name="Рисунок 12" descr="2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9" y="11127441"/>
          <a:ext cx="787774" cy="790575"/>
        </a:xfrm>
        <a:prstGeom prst="rect">
          <a:avLst/>
        </a:prstGeom>
      </xdr:spPr>
    </xdr:pic>
    <xdr:clientData/>
  </xdr:twoCellAnchor>
  <xdr:twoCellAnchor editAs="oneCell">
    <xdr:from>
      <xdr:col>18</xdr:col>
      <xdr:colOff>280147</xdr:colOff>
      <xdr:row>59</xdr:row>
      <xdr:rowOff>11206</xdr:rowOff>
    </xdr:from>
    <xdr:to>
      <xdr:col>20</xdr:col>
      <xdr:colOff>167448</xdr:colOff>
      <xdr:row>62</xdr:row>
      <xdr:rowOff>353978</xdr:rowOff>
    </xdr:to>
    <xdr:pic>
      <xdr:nvPicPr>
        <xdr:cNvPr id="14" name="Рисунок 13" descr="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43265" y="11127441"/>
          <a:ext cx="896470" cy="891860"/>
        </a:xfrm>
        <a:prstGeom prst="rect">
          <a:avLst/>
        </a:prstGeom>
      </xdr:spPr>
    </xdr:pic>
    <xdr:clientData/>
  </xdr:twoCellAnchor>
  <xdr:twoCellAnchor editAs="oneCell">
    <xdr:from>
      <xdr:col>47</xdr:col>
      <xdr:colOff>78442</xdr:colOff>
      <xdr:row>23</xdr:row>
      <xdr:rowOff>190499</xdr:rowOff>
    </xdr:from>
    <xdr:to>
      <xdr:col>50</xdr:col>
      <xdr:colOff>197864</xdr:colOff>
      <xdr:row>36</xdr:row>
      <xdr:rowOff>168958</xdr:rowOff>
    </xdr:to>
    <xdr:pic>
      <xdr:nvPicPr>
        <xdr:cNvPr id="16" name="Рисунок 15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9318942" y="4639234"/>
          <a:ext cx="1363275" cy="245495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76200</xdr:rowOff>
    </xdr:from>
    <xdr:to>
      <xdr:col>4</xdr:col>
      <xdr:colOff>7180</xdr:colOff>
      <xdr:row>9</xdr:row>
      <xdr:rowOff>377639</xdr:rowOff>
    </xdr:to>
    <xdr:pic>
      <xdr:nvPicPr>
        <xdr:cNvPr id="7" name="Рисунок 6" descr="АЛПС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95250" y="542925"/>
          <a:ext cx="1982858" cy="1600200"/>
        </a:xfrm>
        <a:prstGeom prst="rect">
          <a:avLst/>
        </a:prstGeom>
      </xdr:spPr>
    </xdr:pic>
    <xdr:clientData/>
  </xdr:twoCellAnchor>
  <xdr:twoCellAnchor>
    <xdr:from>
      <xdr:col>5</xdr:col>
      <xdr:colOff>85725</xdr:colOff>
      <xdr:row>3</xdr:row>
      <xdr:rowOff>142875</xdr:rowOff>
    </xdr:from>
    <xdr:to>
      <xdr:col>8</xdr:col>
      <xdr:colOff>336737</xdr:colOff>
      <xdr:row>9</xdr:row>
      <xdr:rowOff>354746</xdr:rowOff>
    </xdr:to>
    <xdr:grpSp>
      <xdr:nvGrpSpPr>
        <xdr:cNvPr id="9" name="Группа 8"/>
        <xdr:cNvGrpSpPr/>
      </xdr:nvGrpSpPr>
      <xdr:grpSpPr>
        <a:xfrm>
          <a:off x="2774496" y="796018"/>
          <a:ext cx="1949184" cy="1529042"/>
          <a:chOff x="2139763" y="634253"/>
          <a:chExt cx="1479737" cy="1507271"/>
        </a:xfrm>
      </xdr:grpSpPr>
      <xdr:pic>
        <xdr:nvPicPr>
          <xdr:cNvPr id="11" name="Рисунок 10" descr="AluPro соединение секций.jpg"/>
          <xdr:cNvPicPr>
            <a:picLocks noChangeAspect="1"/>
          </xdr:cNvPicPr>
        </xdr:nvPicPr>
        <xdr:blipFill>
          <a:blip xmlns:r="http://schemas.openxmlformats.org/officeDocument/2006/relationships" r:embed="rId2" cstate="email"/>
          <a:srcRect/>
          <a:stretch>
            <a:fillRect/>
          </a:stretch>
        </xdr:blipFill>
        <xdr:spPr>
          <a:xfrm>
            <a:off x="2139763" y="634253"/>
            <a:ext cx="1281953" cy="1507271"/>
          </a:xfrm>
          <a:prstGeom prst="rect">
            <a:avLst/>
          </a:prstGeom>
        </xdr:spPr>
      </xdr:pic>
      <xdr:sp macro="" textlink="">
        <xdr:nvSpPr>
          <xdr:cNvPr id="12" name="TextBox 11"/>
          <xdr:cNvSpPr txBox="1"/>
        </xdr:nvSpPr>
        <xdr:spPr>
          <a:xfrm>
            <a:off x="2700618" y="1154206"/>
            <a:ext cx="918882" cy="212912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107 mm</a:t>
            </a:r>
            <a:endParaRPr lang="ru-RU" sz="1400" b="1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42</xdr:col>
      <xdr:colOff>67236</xdr:colOff>
      <xdr:row>23</xdr:row>
      <xdr:rowOff>22412</xdr:rowOff>
    </xdr:from>
    <xdr:to>
      <xdr:col>45</xdr:col>
      <xdr:colOff>228360</xdr:colOff>
      <xdr:row>35</xdr:row>
      <xdr:rowOff>165529</xdr:rowOff>
    </xdr:to>
    <xdr:pic>
      <xdr:nvPicPr>
        <xdr:cNvPr id="13" name="Рисунок 12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7257060" y="4986618"/>
          <a:ext cx="1404976" cy="2429117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39</xdr:row>
      <xdr:rowOff>158882</xdr:rowOff>
    </xdr:from>
    <xdr:to>
      <xdr:col>45</xdr:col>
      <xdr:colOff>153761</xdr:colOff>
      <xdr:row>52</xdr:row>
      <xdr:rowOff>176776</xdr:rowOff>
    </xdr:to>
    <xdr:pic>
      <xdr:nvPicPr>
        <xdr:cNvPr id="15" name="Рисунок 14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16992600" y="8093207"/>
          <a:ext cx="1382486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67235</xdr:colOff>
      <xdr:row>39</xdr:row>
      <xdr:rowOff>168088</xdr:rowOff>
    </xdr:from>
    <xdr:to>
      <xdr:col>50</xdr:col>
      <xdr:colOff>240041</xdr:colOff>
      <xdr:row>53</xdr:row>
      <xdr:rowOff>3540</xdr:rowOff>
    </xdr:to>
    <xdr:pic>
      <xdr:nvPicPr>
        <xdr:cNvPr id="16" name="Рисунок 15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9107710" y="8102413"/>
          <a:ext cx="1401532" cy="2493381"/>
        </a:xfrm>
        <a:prstGeom prst="rect">
          <a:avLst/>
        </a:prstGeom>
      </xdr:spPr>
    </xdr:pic>
    <xdr:clientData/>
  </xdr:twoCellAnchor>
  <xdr:twoCellAnchor editAs="oneCell">
    <xdr:from>
      <xdr:col>47</xdr:col>
      <xdr:colOff>78441</xdr:colOff>
      <xdr:row>23</xdr:row>
      <xdr:rowOff>22412</xdr:rowOff>
    </xdr:from>
    <xdr:to>
      <xdr:col>50</xdr:col>
      <xdr:colOff>197862</xdr:colOff>
      <xdr:row>36</xdr:row>
      <xdr:rowOff>871</xdr:rowOff>
    </xdr:to>
    <xdr:pic>
      <xdr:nvPicPr>
        <xdr:cNvPr id="10" name="Рисунок 9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19341353" y="4986618"/>
          <a:ext cx="1363275" cy="2454959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392206</xdr:colOff>
      <xdr:row>59</xdr:row>
      <xdr:rowOff>44823</xdr:rowOff>
    </xdr:from>
    <xdr:to>
      <xdr:col>2</xdr:col>
      <xdr:colOff>206989</xdr:colOff>
      <xdr:row>63</xdr:row>
      <xdr:rowOff>84604</xdr:rowOff>
    </xdr:to>
    <xdr:pic>
      <xdr:nvPicPr>
        <xdr:cNvPr id="17" name="Рисунок 16" descr="2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206" y="11586882"/>
          <a:ext cx="787774" cy="790575"/>
        </a:xfrm>
        <a:prstGeom prst="rect">
          <a:avLst/>
        </a:prstGeom>
      </xdr:spPr>
    </xdr:pic>
    <xdr:clientData/>
  </xdr:twoCellAnchor>
  <xdr:twoCellAnchor editAs="oneCell">
    <xdr:from>
      <xdr:col>18</xdr:col>
      <xdr:colOff>291353</xdr:colOff>
      <xdr:row>59</xdr:row>
      <xdr:rowOff>44823</xdr:rowOff>
    </xdr:from>
    <xdr:to>
      <xdr:col>20</xdr:col>
      <xdr:colOff>71078</xdr:colOff>
      <xdr:row>63</xdr:row>
      <xdr:rowOff>185889</xdr:rowOff>
    </xdr:to>
    <xdr:pic>
      <xdr:nvPicPr>
        <xdr:cNvPr id="18" name="Рисунок 17" descr="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754471" y="11586882"/>
          <a:ext cx="896470" cy="8918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428624</xdr:colOff>
      <xdr:row>91</xdr:row>
      <xdr:rowOff>9525</xdr:rowOff>
    </xdr:from>
    <xdr:ext cx="3971925" cy="474211"/>
    <xdr:pic>
      <xdr:nvPicPr>
        <xdr:cNvPr id="2" name="Рисунок 1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5924" y="20979765"/>
          <a:ext cx="3971925" cy="474211"/>
        </a:xfrm>
        <a:prstGeom prst="rect">
          <a:avLst/>
        </a:prstGeom>
      </xdr:spPr>
    </xdr:pic>
    <xdr:clientData/>
  </xdr:oneCellAnchor>
  <xdr:oneCellAnchor>
    <xdr:from>
      <xdr:col>16</xdr:col>
      <xdr:colOff>108859</xdr:colOff>
      <xdr:row>36</xdr:row>
      <xdr:rowOff>13608</xdr:rowOff>
    </xdr:from>
    <xdr:ext cx="3961" cy="3956"/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04" t="42099" b="46611"/>
        <a:stretch/>
      </xdr:blipFill>
      <xdr:spPr>
        <a:xfrm>
          <a:off x="6631579" y="9652908"/>
          <a:ext cx="3961" cy="3956"/>
        </a:xfrm>
        <a:prstGeom prst="rect">
          <a:avLst/>
        </a:prstGeom>
      </xdr:spPr>
    </xdr:pic>
    <xdr:clientData/>
  </xdr:oneCellAnchor>
  <xdr:oneCellAnchor>
    <xdr:from>
      <xdr:col>18</xdr:col>
      <xdr:colOff>81654</xdr:colOff>
      <xdr:row>36</xdr:row>
      <xdr:rowOff>13609</xdr:rowOff>
    </xdr:from>
    <xdr:ext cx="3965" cy="3960"/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106" t="37499" b="39924"/>
        <a:stretch/>
      </xdr:blipFill>
      <xdr:spPr>
        <a:xfrm>
          <a:off x="7381614" y="9652909"/>
          <a:ext cx="3965" cy="3960"/>
        </a:xfrm>
        <a:prstGeom prst="rect">
          <a:avLst/>
        </a:prstGeom>
      </xdr:spPr>
    </xdr:pic>
    <xdr:clientData/>
  </xdr:oneCellAnchor>
  <xdr:oneCellAnchor>
    <xdr:from>
      <xdr:col>0</xdr:col>
      <xdr:colOff>136070</xdr:colOff>
      <xdr:row>36</xdr:row>
      <xdr:rowOff>0</xdr:rowOff>
    </xdr:from>
    <xdr:ext cx="5207" cy="2748"/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474" t="44779" r="6656" b="51585"/>
        <a:stretch/>
      </xdr:blipFill>
      <xdr:spPr>
        <a:xfrm>
          <a:off x="136070" y="9639300"/>
          <a:ext cx="5207" cy="2748"/>
        </a:xfrm>
        <a:prstGeom prst="rect">
          <a:avLst/>
        </a:prstGeom>
      </xdr:spPr>
    </xdr:pic>
    <xdr:clientData/>
  </xdr:oneCellAnchor>
  <xdr:oneCellAnchor>
    <xdr:from>
      <xdr:col>2</xdr:col>
      <xdr:colOff>122467</xdr:colOff>
      <xdr:row>35</xdr:row>
      <xdr:rowOff>231317</xdr:rowOff>
    </xdr:from>
    <xdr:ext cx="3956" cy="1756"/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/>
        <a:stretch/>
      </xdr:blipFill>
      <xdr:spPr>
        <a:xfrm>
          <a:off x="960667" y="9642017"/>
          <a:ext cx="3956" cy="1756"/>
        </a:xfrm>
        <a:prstGeom prst="rect">
          <a:avLst/>
        </a:prstGeom>
      </xdr:spPr>
    </xdr:pic>
    <xdr:clientData/>
  </xdr:oneCellAnchor>
  <xdr:oneCellAnchor>
    <xdr:from>
      <xdr:col>4</xdr:col>
      <xdr:colOff>81643</xdr:colOff>
      <xdr:row>35</xdr:row>
      <xdr:rowOff>217714</xdr:rowOff>
    </xdr:from>
    <xdr:ext cx="3945" cy="4526"/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22836" b="38059"/>
        <a:stretch/>
      </xdr:blipFill>
      <xdr:spPr>
        <a:xfrm>
          <a:off x="1803763" y="9636034"/>
          <a:ext cx="3945" cy="4526"/>
        </a:xfrm>
        <a:prstGeom prst="rect">
          <a:avLst/>
        </a:prstGeom>
      </xdr:spPr>
    </xdr:pic>
    <xdr:clientData/>
  </xdr:oneCellAnchor>
  <xdr:oneCellAnchor>
    <xdr:from>
      <xdr:col>6</xdr:col>
      <xdr:colOff>27214</xdr:colOff>
      <xdr:row>35</xdr:row>
      <xdr:rowOff>217711</xdr:rowOff>
    </xdr:from>
    <xdr:ext cx="3962" cy="4531"/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845" t="53572" r="-107" b="32462"/>
        <a:stretch/>
      </xdr:blipFill>
      <xdr:spPr>
        <a:xfrm>
          <a:off x="2579914" y="9636031"/>
          <a:ext cx="3962" cy="4531"/>
        </a:xfrm>
        <a:prstGeom prst="rect">
          <a:avLst/>
        </a:prstGeom>
      </xdr:spPr>
    </xdr:pic>
    <xdr:clientData/>
  </xdr:oneCellAnchor>
  <xdr:oneCellAnchor>
    <xdr:from>
      <xdr:col>8</xdr:col>
      <xdr:colOff>54428</xdr:colOff>
      <xdr:row>36</xdr:row>
      <xdr:rowOff>1</xdr:rowOff>
    </xdr:from>
    <xdr:ext cx="3967" cy="3963"/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389" t="32525" b="38585"/>
        <a:stretch/>
      </xdr:blipFill>
      <xdr:spPr>
        <a:xfrm>
          <a:off x="3361508" y="9639301"/>
          <a:ext cx="3967" cy="3963"/>
        </a:xfrm>
        <a:prstGeom prst="rect">
          <a:avLst/>
        </a:prstGeom>
      </xdr:spPr>
    </xdr:pic>
    <xdr:clientData/>
  </xdr:oneCellAnchor>
  <xdr:oneCellAnchor>
    <xdr:from>
      <xdr:col>10</xdr:col>
      <xdr:colOff>95256</xdr:colOff>
      <xdr:row>36</xdr:row>
      <xdr:rowOff>1</xdr:rowOff>
    </xdr:from>
    <xdr:ext cx="3955" cy="3957"/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42" t="38074" r="1758" b="29209"/>
        <a:stretch/>
      </xdr:blipFill>
      <xdr:spPr>
        <a:xfrm>
          <a:off x="4225296" y="9639301"/>
          <a:ext cx="3955" cy="3957"/>
        </a:xfrm>
        <a:prstGeom prst="rect">
          <a:avLst/>
        </a:prstGeom>
      </xdr:spPr>
    </xdr:pic>
    <xdr:clientData/>
  </xdr:oneCellAnchor>
  <xdr:oneCellAnchor>
    <xdr:from>
      <xdr:col>12</xdr:col>
      <xdr:colOff>108873</xdr:colOff>
      <xdr:row>36</xdr:row>
      <xdr:rowOff>0</xdr:rowOff>
    </xdr:from>
    <xdr:ext cx="3960" cy="3969"/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277" t="11480" r="8821" b="63457"/>
        <a:stretch/>
      </xdr:blipFill>
      <xdr:spPr>
        <a:xfrm>
          <a:off x="5016153" y="9639300"/>
          <a:ext cx="3960" cy="3969"/>
        </a:xfrm>
        <a:prstGeom prst="rect">
          <a:avLst/>
        </a:prstGeom>
      </xdr:spPr>
    </xdr:pic>
    <xdr:clientData/>
  </xdr:oneCellAnchor>
  <xdr:oneCellAnchor>
    <xdr:from>
      <xdr:col>14</xdr:col>
      <xdr:colOff>108857</xdr:colOff>
      <xdr:row>36</xdr:row>
      <xdr:rowOff>13609</xdr:rowOff>
    </xdr:from>
    <xdr:ext cx="3958" cy="3963"/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439" t="44961" b="41455"/>
        <a:stretch/>
      </xdr:blipFill>
      <xdr:spPr>
        <a:xfrm>
          <a:off x="5793377" y="9652909"/>
          <a:ext cx="3958" cy="3963"/>
        </a:xfrm>
        <a:prstGeom prst="rect">
          <a:avLst/>
        </a:prstGeom>
      </xdr:spPr>
    </xdr:pic>
    <xdr:clientData/>
  </xdr:oneCellAnchor>
  <xdr:oneCellAnchor>
    <xdr:from>
      <xdr:col>2</xdr:col>
      <xdr:colOff>122467</xdr:colOff>
      <xdr:row>33</xdr:row>
      <xdr:rowOff>231317</xdr:rowOff>
    </xdr:from>
    <xdr:ext cx="3956" cy="1195"/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/>
        <a:stretch/>
      </xdr:blipFill>
      <xdr:spPr>
        <a:xfrm>
          <a:off x="960667" y="9405797"/>
          <a:ext cx="3956" cy="1195"/>
        </a:xfrm>
        <a:prstGeom prst="rect">
          <a:avLst/>
        </a:prstGeom>
      </xdr:spPr>
    </xdr:pic>
    <xdr:clientData/>
  </xdr:oneCellAnchor>
  <xdr:oneCellAnchor>
    <xdr:from>
      <xdr:col>4</xdr:col>
      <xdr:colOff>81643</xdr:colOff>
      <xdr:row>33</xdr:row>
      <xdr:rowOff>217714</xdr:rowOff>
    </xdr:from>
    <xdr:ext cx="3945" cy="3965"/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22836" b="38059"/>
        <a:stretch/>
      </xdr:blipFill>
      <xdr:spPr>
        <a:xfrm>
          <a:off x="1803763" y="9392194"/>
          <a:ext cx="3945" cy="3965"/>
        </a:xfrm>
        <a:prstGeom prst="rect">
          <a:avLst/>
        </a:prstGeom>
      </xdr:spPr>
    </xdr:pic>
    <xdr:clientData/>
  </xdr:oneCellAnchor>
  <xdr:oneCellAnchor>
    <xdr:from>
      <xdr:col>6</xdr:col>
      <xdr:colOff>27214</xdr:colOff>
      <xdr:row>33</xdr:row>
      <xdr:rowOff>217711</xdr:rowOff>
    </xdr:from>
    <xdr:ext cx="3962" cy="3970"/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845" t="53572" r="-107" b="32462"/>
        <a:stretch/>
      </xdr:blipFill>
      <xdr:spPr>
        <a:xfrm>
          <a:off x="2579914" y="9392191"/>
          <a:ext cx="3962" cy="3970"/>
        </a:xfrm>
        <a:prstGeom prst="rect">
          <a:avLst/>
        </a:prstGeom>
      </xdr:spPr>
    </xdr:pic>
    <xdr:clientData/>
  </xdr:oneCellAnchor>
  <xdr:twoCellAnchor editAs="oneCell">
    <xdr:from>
      <xdr:col>14</xdr:col>
      <xdr:colOff>124684</xdr:colOff>
      <xdr:row>35</xdr:row>
      <xdr:rowOff>56009</xdr:rowOff>
    </xdr:from>
    <xdr:to>
      <xdr:col>16</xdr:col>
      <xdr:colOff>13684</xdr:colOff>
      <xdr:row>37</xdr:row>
      <xdr:rowOff>12149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9204" y="9573389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241448</xdr:colOff>
      <xdr:row>35</xdr:row>
      <xdr:rowOff>56009</xdr:rowOff>
    </xdr:from>
    <xdr:to>
      <xdr:col>10</xdr:col>
      <xdr:colOff>145688</xdr:colOff>
      <xdr:row>37</xdr:row>
      <xdr:rowOff>12149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8528" y="9573389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124682</xdr:colOff>
      <xdr:row>39</xdr:row>
      <xdr:rowOff>18824</xdr:rowOff>
    </xdr:from>
    <xdr:to>
      <xdr:col>16</xdr:col>
      <xdr:colOff>13682</xdr:colOff>
      <xdr:row>40</xdr:row>
      <xdr:rowOff>180704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9202" y="10313444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28200</xdr:colOff>
      <xdr:row>35</xdr:row>
      <xdr:rowOff>56009</xdr:rowOff>
    </xdr:from>
    <xdr:to>
      <xdr:col>18</xdr:col>
      <xdr:colOff>366780</xdr:colOff>
      <xdr:row>37</xdr:row>
      <xdr:rowOff>12149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9540" y="9573389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30552</xdr:colOff>
      <xdr:row>39</xdr:row>
      <xdr:rowOff>18824</xdr:rowOff>
    </xdr:from>
    <xdr:to>
      <xdr:col>4</xdr:col>
      <xdr:colOff>292932</xdr:colOff>
      <xdr:row>40</xdr:row>
      <xdr:rowOff>180704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7852" y="10313444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246490</xdr:colOff>
      <xdr:row>39</xdr:row>
      <xdr:rowOff>18824</xdr:rowOff>
    </xdr:from>
    <xdr:to>
      <xdr:col>7</xdr:col>
      <xdr:colOff>181210</xdr:colOff>
      <xdr:row>40</xdr:row>
      <xdr:rowOff>180704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8190" y="10313444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241447</xdr:colOff>
      <xdr:row>39</xdr:row>
      <xdr:rowOff>18824</xdr:rowOff>
    </xdr:from>
    <xdr:to>
      <xdr:col>10</xdr:col>
      <xdr:colOff>145687</xdr:colOff>
      <xdr:row>40</xdr:row>
      <xdr:rowOff>180704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8527" y="10313444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160206</xdr:colOff>
      <xdr:row>35</xdr:row>
      <xdr:rowOff>56009</xdr:rowOff>
    </xdr:from>
    <xdr:to>
      <xdr:col>13</xdr:col>
      <xdr:colOff>110166</xdr:colOff>
      <xdr:row>37</xdr:row>
      <xdr:rowOff>12149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866" y="9573389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246491</xdr:colOff>
      <xdr:row>35</xdr:row>
      <xdr:rowOff>56009</xdr:rowOff>
    </xdr:from>
    <xdr:to>
      <xdr:col>7</xdr:col>
      <xdr:colOff>181211</xdr:colOff>
      <xdr:row>37</xdr:row>
      <xdr:rowOff>12149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8191" y="9573389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30553</xdr:colOff>
      <xdr:row>35</xdr:row>
      <xdr:rowOff>56009</xdr:rowOff>
    </xdr:from>
    <xdr:to>
      <xdr:col>4</xdr:col>
      <xdr:colOff>292933</xdr:colOff>
      <xdr:row>37</xdr:row>
      <xdr:rowOff>12149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7853" y="9573389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157515</xdr:colOff>
      <xdr:row>35</xdr:row>
      <xdr:rowOff>56009</xdr:rowOff>
    </xdr:from>
    <xdr:to>
      <xdr:col>2</xdr:col>
      <xdr:colOff>46515</xdr:colOff>
      <xdr:row>37</xdr:row>
      <xdr:rowOff>12149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515" y="9573389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157515</xdr:colOff>
      <xdr:row>39</xdr:row>
      <xdr:rowOff>18824</xdr:rowOff>
    </xdr:from>
    <xdr:to>
      <xdr:col>2</xdr:col>
      <xdr:colOff>46515</xdr:colOff>
      <xdr:row>40</xdr:row>
      <xdr:rowOff>180704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515" y="10313444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160204</xdr:colOff>
      <xdr:row>39</xdr:row>
      <xdr:rowOff>18824</xdr:rowOff>
    </xdr:from>
    <xdr:to>
      <xdr:col>13</xdr:col>
      <xdr:colOff>110164</xdr:colOff>
      <xdr:row>40</xdr:row>
      <xdr:rowOff>180704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8864" y="10313444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28200</xdr:colOff>
      <xdr:row>39</xdr:row>
      <xdr:rowOff>18824</xdr:rowOff>
    </xdr:from>
    <xdr:to>
      <xdr:col>18</xdr:col>
      <xdr:colOff>366780</xdr:colOff>
      <xdr:row>40</xdr:row>
      <xdr:rowOff>180704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9540" y="10313444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157515</xdr:colOff>
      <xdr:row>67</xdr:row>
      <xdr:rowOff>69885</xdr:rowOff>
    </xdr:from>
    <xdr:to>
      <xdr:col>2</xdr:col>
      <xdr:colOff>46515</xdr:colOff>
      <xdr:row>69</xdr:row>
      <xdr:rowOff>125085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515" y="14928885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220807</xdr:colOff>
      <xdr:row>0</xdr:row>
      <xdr:rowOff>0</xdr:rowOff>
    </xdr:from>
    <xdr:to>
      <xdr:col>19</xdr:col>
      <xdr:colOff>141362</xdr:colOff>
      <xdr:row>2</xdr:row>
      <xdr:rowOff>1024897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6707" y="0"/>
          <a:ext cx="2381815" cy="1520197"/>
        </a:xfrm>
        <a:prstGeom prst="rect">
          <a:avLst/>
        </a:prstGeom>
      </xdr:spPr>
    </xdr:pic>
    <xdr:clientData/>
  </xdr:twoCellAnchor>
  <xdr:twoCellAnchor editAs="oneCell">
    <xdr:from>
      <xdr:col>0</xdr:col>
      <xdr:colOff>157515</xdr:colOff>
      <xdr:row>43</xdr:row>
      <xdr:rowOff>22859</xdr:rowOff>
    </xdr:from>
    <xdr:to>
      <xdr:col>2</xdr:col>
      <xdr:colOff>46515</xdr:colOff>
      <xdr:row>45</xdr:row>
      <xdr:rowOff>108539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515" y="11064239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30552</xdr:colOff>
      <xdr:row>43</xdr:row>
      <xdr:rowOff>22859</xdr:rowOff>
    </xdr:from>
    <xdr:to>
      <xdr:col>4</xdr:col>
      <xdr:colOff>292932</xdr:colOff>
      <xdr:row>45</xdr:row>
      <xdr:rowOff>108539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852" y="11064239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246490</xdr:colOff>
      <xdr:row>43</xdr:row>
      <xdr:rowOff>22860</xdr:rowOff>
    </xdr:from>
    <xdr:to>
      <xdr:col>7</xdr:col>
      <xdr:colOff>181210</xdr:colOff>
      <xdr:row>45</xdr:row>
      <xdr:rowOff>108540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190" y="11064240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241447</xdr:colOff>
      <xdr:row>43</xdr:row>
      <xdr:rowOff>22860</xdr:rowOff>
    </xdr:from>
    <xdr:to>
      <xdr:col>10</xdr:col>
      <xdr:colOff>145687</xdr:colOff>
      <xdr:row>45</xdr:row>
      <xdr:rowOff>108540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8527" y="11064240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160205</xdr:colOff>
      <xdr:row>43</xdr:row>
      <xdr:rowOff>22861</xdr:rowOff>
    </xdr:from>
    <xdr:to>
      <xdr:col>13</xdr:col>
      <xdr:colOff>110165</xdr:colOff>
      <xdr:row>45</xdr:row>
      <xdr:rowOff>77840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678865" y="11064241"/>
          <a:ext cx="727200" cy="329299"/>
        </a:xfrm>
        <a:prstGeom prst="rect">
          <a:avLst/>
        </a:prstGeom>
      </xdr:spPr>
    </xdr:pic>
    <xdr:clientData/>
  </xdr:twoCellAnchor>
  <xdr:twoCellAnchor editAs="oneCell">
    <xdr:from>
      <xdr:col>0</xdr:col>
      <xdr:colOff>157515</xdr:colOff>
      <xdr:row>50</xdr:row>
      <xdr:rowOff>56774</xdr:rowOff>
    </xdr:from>
    <xdr:to>
      <xdr:col>2</xdr:col>
      <xdr:colOff>46515</xdr:colOff>
      <xdr:row>53</xdr:row>
      <xdr:rowOff>51014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515" y="12515474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246489</xdr:colOff>
      <xdr:row>50</xdr:row>
      <xdr:rowOff>56774</xdr:rowOff>
    </xdr:from>
    <xdr:to>
      <xdr:col>7</xdr:col>
      <xdr:colOff>181209</xdr:colOff>
      <xdr:row>53</xdr:row>
      <xdr:rowOff>51014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189" y="12515474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241446</xdr:colOff>
      <xdr:row>50</xdr:row>
      <xdr:rowOff>56774</xdr:rowOff>
    </xdr:from>
    <xdr:to>
      <xdr:col>10</xdr:col>
      <xdr:colOff>145686</xdr:colOff>
      <xdr:row>53</xdr:row>
      <xdr:rowOff>51014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8526" y="12515474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30552</xdr:colOff>
      <xdr:row>50</xdr:row>
      <xdr:rowOff>56774</xdr:rowOff>
    </xdr:from>
    <xdr:to>
      <xdr:col>4</xdr:col>
      <xdr:colOff>292932</xdr:colOff>
      <xdr:row>53</xdr:row>
      <xdr:rowOff>51014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852" y="12515474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28200</xdr:colOff>
      <xdr:row>50</xdr:row>
      <xdr:rowOff>56774</xdr:rowOff>
    </xdr:from>
    <xdr:to>
      <xdr:col>18</xdr:col>
      <xdr:colOff>366780</xdr:colOff>
      <xdr:row>53</xdr:row>
      <xdr:rowOff>51014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9540" y="12515474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157515</xdr:colOff>
      <xdr:row>56</xdr:row>
      <xdr:rowOff>39974</xdr:rowOff>
    </xdr:from>
    <xdr:to>
      <xdr:col>2</xdr:col>
      <xdr:colOff>46515</xdr:colOff>
      <xdr:row>59</xdr:row>
      <xdr:rowOff>34214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515" y="13230194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30552</xdr:colOff>
      <xdr:row>56</xdr:row>
      <xdr:rowOff>39974</xdr:rowOff>
    </xdr:from>
    <xdr:to>
      <xdr:col>4</xdr:col>
      <xdr:colOff>292932</xdr:colOff>
      <xdr:row>59</xdr:row>
      <xdr:rowOff>34214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852" y="13230194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246489</xdr:colOff>
      <xdr:row>56</xdr:row>
      <xdr:rowOff>39974</xdr:rowOff>
    </xdr:from>
    <xdr:to>
      <xdr:col>7</xdr:col>
      <xdr:colOff>181209</xdr:colOff>
      <xdr:row>59</xdr:row>
      <xdr:rowOff>34214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189" y="13230194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241446</xdr:colOff>
      <xdr:row>56</xdr:row>
      <xdr:rowOff>39974</xdr:rowOff>
    </xdr:from>
    <xdr:to>
      <xdr:col>10</xdr:col>
      <xdr:colOff>145686</xdr:colOff>
      <xdr:row>59</xdr:row>
      <xdr:rowOff>34214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8526" y="13230194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160203</xdr:colOff>
      <xdr:row>56</xdr:row>
      <xdr:rowOff>39974</xdr:rowOff>
    </xdr:from>
    <xdr:to>
      <xdr:col>13</xdr:col>
      <xdr:colOff>110163</xdr:colOff>
      <xdr:row>59</xdr:row>
      <xdr:rowOff>34214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863" y="13230194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124681</xdr:colOff>
      <xdr:row>56</xdr:row>
      <xdr:rowOff>39974</xdr:rowOff>
    </xdr:from>
    <xdr:to>
      <xdr:col>16</xdr:col>
      <xdr:colOff>13681</xdr:colOff>
      <xdr:row>59</xdr:row>
      <xdr:rowOff>34214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9201" y="13230194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28200</xdr:colOff>
      <xdr:row>56</xdr:row>
      <xdr:rowOff>39974</xdr:rowOff>
    </xdr:from>
    <xdr:to>
      <xdr:col>18</xdr:col>
      <xdr:colOff>366780</xdr:colOff>
      <xdr:row>59</xdr:row>
      <xdr:rowOff>34214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9540" y="13230194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165135</xdr:colOff>
      <xdr:row>62</xdr:row>
      <xdr:rowOff>45717</xdr:rowOff>
    </xdr:from>
    <xdr:to>
      <xdr:col>2</xdr:col>
      <xdr:colOff>54135</xdr:colOff>
      <xdr:row>64</xdr:row>
      <xdr:rowOff>9477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35" y="13967457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36902</xdr:colOff>
      <xdr:row>62</xdr:row>
      <xdr:rowOff>22857</xdr:rowOff>
    </xdr:from>
    <xdr:to>
      <xdr:col>4</xdr:col>
      <xdr:colOff>299282</xdr:colOff>
      <xdr:row>63</xdr:row>
      <xdr:rowOff>184737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4202" y="13944597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160203</xdr:colOff>
      <xdr:row>50</xdr:row>
      <xdr:rowOff>56774</xdr:rowOff>
    </xdr:from>
    <xdr:to>
      <xdr:col>13</xdr:col>
      <xdr:colOff>110163</xdr:colOff>
      <xdr:row>53</xdr:row>
      <xdr:rowOff>51014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863" y="12515474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124680</xdr:colOff>
      <xdr:row>50</xdr:row>
      <xdr:rowOff>56774</xdr:rowOff>
    </xdr:from>
    <xdr:to>
      <xdr:col>16</xdr:col>
      <xdr:colOff>13680</xdr:colOff>
      <xdr:row>53</xdr:row>
      <xdr:rowOff>51014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9200" y="12515474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162746</xdr:colOff>
      <xdr:row>62</xdr:row>
      <xdr:rowOff>22857</xdr:rowOff>
    </xdr:from>
    <xdr:to>
      <xdr:col>13</xdr:col>
      <xdr:colOff>112706</xdr:colOff>
      <xdr:row>63</xdr:row>
      <xdr:rowOff>190777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681406" y="13944597"/>
          <a:ext cx="727200" cy="366040"/>
        </a:xfrm>
        <a:prstGeom prst="rect">
          <a:avLst/>
        </a:prstGeom>
      </xdr:spPr>
    </xdr:pic>
    <xdr:clientData/>
  </xdr:twoCellAnchor>
  <xdr:twoCellAnchor editAs="oneCell">
    <xdr:from>
      <xdr:col>14</xdr:col>
      <xdr:colOff>125954</xdr:colOff>
      <xdr:row>62</xdr:row>
      <xdr:rowOff>22857</xdr:rowOff>
    </xdr:from>
    <xdr:to>
      <xdr:col>16</xdr:col>
      <xdr:colOff>14954</xdr:colOff>
      <xdr:row>64</xdr:row>
      <xdr:rowOff>12060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810474" y="13944597"/>
          <a:ext cx="727200" cy="385443"/>
        </a:xfrm>
        <a:prstGeom prst="rect">
          <a:avLst/>
        </a:prstGeom>
      </xdr:spPr>
    </xdr:pic>
    <xdr:clientData/>
  </xdr:twoCellAnchor>
  <xdr:twoCellAnchor editAs="oneCell">
    <xdr:from>
      <xdr:col>17</xdr:col>
      <xdr:colOff>28200</xdr:colOff>
      <xdr:row>62</xdr:row>
      <xdr:rowOff>22857</xdr:rowOff>
    </xdr:from>
    <xdr:to>
      <xdr:col>18</xdr:col>
      <xdr:colOff>366780</xdr:colOff>
      <xdr:row>63</xdr:row>
      <xdr:rowOff>176055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939540" y="13944597"/>
          <a:ext cx="727200" cy="351318"/>
        </a:xfrm>
        <a:prstGeom prst="rect">
          <a:avLst/>
        </a:prstGeom>
      </xdr:spPr>
    </xdr:pic>
    <xdr:clientData/>
  </xdr:twoCellAnchor>
  <xdr:twoCellAnchor editAs="oneCell">
    <xdr:from>
      <xdr:col>5</xdr:col>
      <xdr:colOff>251570</xdr:colOff>
      <xdr:row>62</xdr:row>
      <xdr:rowOff>22857</xdr:rowOff>
    </xdr:from>
    <xdr:to>
      <xdr:col>7</xdr:col>
      <xdr:colOff>186290</xdr:colOff>
      <xdr:row>63</xdr:row>
      <xdr:rowOff>184737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3270" y="13944597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245258</xdr:colOff>
      <xdr:row>62</xdr:row>
      <xdr:rowOff>22857</xdr:rowOff>
    </xdr:from>
    <xdr:to>
      <xdr:col>10</xdr:col>
      <xdr:colOff>149498</xdr:colOff>
      <xdr:row>63</xdr:row>
      <xdr:rowOff>184737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2338" y="13944597"/>
          <a:ext cx="727200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124683</xdr:colOff>
      <xdr:row>43</xdr:row>
      <xdr:rowOff>22860</xdr:rowOff>
    </xdr:from>
    <xdr:to>
      <xdr:col>16</xdr:col>
      <xdr:colOff>13683</xdr:colOff>
      <xdr:row>45</xdr:row>
      <xdr:rowOff>108540</xdr:rowOff>
    </xdr:to>
    <xdr:pic>
      <xdr:nvPicPr>
        <xdr:cNvPr id="65" name="Рисунок 64"/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735" b="69894"/>
        <a:stretch/>
      </xdr:blipFill>
      <xdr:spPr bwMode="auto">
        <a:xfrm>
          <a:off x="5809203" y="11064240"/>
          <a:ext cx="727200" cy="360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17</xdr:col>
      <xdr:colOff>28200</xdr:colOff>
      <xdr:row>43</xdr:row>
      <xdr:rowOff>22860</xdr:rowOff>
    </xdr:from>
    <xdr:to>
      <xdr:col>18</xdr:col>
      <xdr:colOff>366780</xdr:colOff>
      <xdr:row>45</xdr:row>
      <xdr:rowOff>108540</xdr:rowOff>
    </xdr:to>
    <xdr:pic>
      <xdr:nvPicPr>
        <xdr:cNvPr id="66" name="Рисунок 65"/>
        <xdr:cNvPicPr/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324" b="75068"/>
        <a:stretch/>
      </xdr:blipFill>
      <xdr:spPr bwMode="auto">
        <a:xfrm>
          <a:off x="6939540" y="11064240"/>
          <a:ext cx="727200" cy="360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157515</xdr:colOff>
      <xdr:row>47</xdr:row>
      <xdr:rowOff>53340</xdr:rowOff>
    </xdr:from>
    <xdr:to>
      <xdr:col>2</xdr:col>
      <xdr:colOff>46515</xdr:colOff>
      <xdr:row>48</xdr:row>
      <xdr:rowOff>85680</xdr:rowOff>
    </xdr:to>
    <xdr:pic>
      <xdr:nvPicPr>
        <xdr:cNvPr id="67" name="Рисунок 66"/>
        <xdr:cNvPicPr/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65" b="73657"/>
        <a:stretch/>
      </xdr:blipFill>
      <xdr:spPr bwMode="auto">
        <a:xfrm>
          <a:off x="157515" y="11704320"/>
          <a:ext cx="727200" cy="360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45721</xdr:colOff>
      <xdr:row>47</xdr:row>
      <xdr:rowOff>53340</xdr:rowOff>
    </xdr:from>
    <xdr:to>
      <xdr:col>4</xdr:col>
      <xdr:colOff>308101</xdr:colOff>
      <xdr:row>48</xdr:row>
      <xdr:rowOff>44957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303021" y="11704320"/>
          <a:ext cx="727200" cy="319277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3</xdr:row>
      <xdr:rowOff>198120</xdr:rowOff>
    </xdr:from>
    <xdr:to>
      <xdr:col>2</xdr:col>
      <xdr:colOff>12724</xdr:colOff>
      <xdr:row>10</xdr:row>
      <xdr:rowOff>5580</xdr:rowOff>
    </xdr:to>
    <xdr:pic>
      <xdr:nvPicPr>
        <xdr:cNvPr id="69" name="Рисунок 68"/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26" t="20556" r="28704" b="22037"/>
        <a:stretch/>
      </xdr:blipFill>
      <xdr:spPr>
        <a:xfrm>
          <a:off x="91440" y="3139440"/>
          <a:ext cx="759484" cy="10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383338</xdr:colOff>
      <xdr:row>3</xdr:row>
      <xdr:rowOff>198120</xdr:rowOff>
    </xdr:from>
    <xdr:to>
      <xdr:col>5</xdr:col>
      <xdr:colOff>228313</xdr:colOff>
      <xdr:row>10</xdr:row>
      <xdr:rowOff>5580</xdr:rowOff>
    </xdr:to>
    <xdr:pic>
      <xdr:nvPicPr>
        <xdr:cNvPr id="70" name="Рисунок 69"/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21" t="20435" r="28308" b="21580"/>
        <a:stretch/>
      </xdr:blipFill>
      <xdr:spPr>
        <a:xfrm>
          <a:off x="1640638" y="3139440"/>
          <a:ext cx="759375" cy="10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248407</xdr:colOff>
      <xdr:row>3</xdr:row>
      <xdr:rowOff>198120</xdr:rowOff>
    </xdr:from>
    <xdr:to>
      <xdr:col>10</xdr:col>
      <xdr:colOff>182489</xdr:colOff>
      <xdr:row>10</xdr:row>
      <xdr:rowOff>5580</xdr:rowOff>
    </xdr:to>
    <xdr:pic>
      <xdr:nvPicPr>
        <xdr:cNvPr id="71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41" t="20556" r="28889" b="21852"/>
        <a:stretch/>
      </xdr:blipFill>
      <xdr:spPr>
        <a:xfrm>
          <a:off x="3555487" y="3139440"/>
          <a:ext cx="757042" cy="108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149243</xdr:colOff>
      <xdr:row>3</xdr:row>
      <xdr:rowOff>198120</xdr:rowOff>
    </xdr:from>
    <xdr:to>
      <xdr:col>15</xdr:col>
      <xdr:colOff>139925</xdr:colOff>
      <xdr:row>10</xdr:row>
      <xdr:rowOff>5580</xdr:rowOff>
    </xdr:to>
    <xdr:pic>
      <xdr:nvPicPr>
        <xdr:cNvPr id="72" name="Рисунок 71"/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26" t="20741" r="28518" b="22223"/>
        <a:stretch/>
      </xdr:blipFill>
      <xdr:spPr>
        <a:xfrm>
          <a:off x="5445143" y="3139440"/>
          <a:ext cx="767922" cy="108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236220</xdr:colOff>
      <xdr:row>3</xdr:row>
      <xdr:rowOff>198120</xdr:rowOff>
    </xdr:from>
    <xdr:to>
      <xdr:col>19</xdr:col>
      <xdr:colOff>146400</xdr:colOff>
      <xdr:row>10</xdr:row>
      <xdr:rowOff>5580</xdr:rowOff>
    </xdr:to>
    <xdr:pic>
      <xdr:nvPicPr>
        <xdr:cNvPr id="73" name="Рисунок 72"/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11" t="20740" r="28704" b="21852"/>
        <a:stretch/>
      </xdr:blipFill>
      <xdr:spPr>
        <a:xfrm>
          <a:off x="7147560" y="3139440"/>
          <a:ext cx="756000" cy="1080000"/>
        </a:xfrm>
        <a:prstGeom prst="rect">
          <a:avLst/>
        </a:prstGeom>
      </xdr:spPr>
    </xdr:pic>
    <xdr:clientData/>
  </xdr:twoCellAnchor>
  <xdr:twoCellAnchor>
    <xdr:from>
      <xdr:col>0</xdr:col>
      <xdr:colOff>60712</xdr:colOff>
      <xdr:row>24</xdr:row>
      <xdr:rowOff>169842</xdr:rowOff>
    </xdr:from>
    <xdr:to>
      <xdr:col>1</xdr:col>
      <xdr:colOff>392092</xdr:colOff>
      <xdr:row>25</xdr:row>
      <xdr:rowOff>166962</xdr:rowOff>
    </xdr:to>
    <xdr:sp macro="" textlink="">
      <xdr:nvSpPr>
        <xdr:cNvPr id="74" name="Прямоугольник 73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60712" y="7309782"/>
          <a:ext cx="720000" cy="180000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9016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0</xdr:col>
      <xdr:colOff>60712</xdr:colOff>
      <xdr:row>22</xdr:row>
      <xdr:rowOff>64366</xdr:rowOff>
    </xdr:from>
    <xdr:to>
      <xdr:col>1</xdr:col>
      <xdr:colOff>392092</xdr:colOff>
      <xdr:row>23</xdr:row>
      <xdr:rowOff>61486</xdr:rowOff>
    </xdr:to>
    <xdr:sp macro="" textlink="">
      <xdr:nvSpPr>
        <xdr:cNvPr id="75" name="Прямоугольник 74">
          <a:extLst>
            <a:ext uri="{FF2B5EF4-FFF2-40B4-BE49-F238E27FC236}">
              <a16:creationId xmlns:a16="http://schemas.microsoft.com/office/drawing/2014/main" id="{A06E6119-ECC2-6AC4-677A-9D59AA0772D8}"/>
            </a:ext>
          </a:extLst>
        </xdr:cNvPr>
        <xdr:cNvSpPr/>
      </xdr:nvSpPr>
      <xdr:spPr>
        <a:xfrm>
          <a:off x="60712" y="6838546"/>
          <a:ext cx="720000" cy="180000"/>
        </a:xfrm>
        <a:prstGeom prst="rect">
          <a:avLst/>
        </a:prstGeom>
        <a:solidFill>
          <a:srgbClr val="A5A8A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9006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60712</xdr:colOff>
      <xdr:row>21</xdr:row>
      <xdr:rowOff>11628</xdr:rowOff>
    </xdr:from>
    <xdr:to>
      <xdr:col>1</xdr:col>
      <xdr:colOff>392092</xdr:colOff>
      <xdr:row>22</xdr:row>
      <xdr:rowOff>8748</xdr:rowOff>
    </xdr:to>
    <xdr:sp macro="" textlink="">
      <xdr:nvSpPr>
        <xdr:cNvPr id="76" name="Прямоугольник 75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60712" y="6602928"/>
          <a:ext cx="720000" cy="180000"/>
        </a:xfrm>
        <a:prstGeom prst="rect">
          <a:avLst/>
        </a:prstGeom>
        <a:solidFill>
          <a:srgbClr val="4432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8017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60712</xdr:colOff>
      <xdr:row>19</xdr:row>
      <xdr:rowOff>271310</xdr:rowOff>
    </xdr:from>
    <xdr:to>
      <xdr:col>1</xdr:col>
      <xdr:colOff>392092</xdr:colOff>
      <xdr:row>20</xdr:row>
      <xdr:rowOff>146510</xdr:rowOff>
    </xdr:to>
    <xdr:sp macro="" textlink="">
      <xdr:nvSpPr>
        <xdr:cNvPr id="77" name="Прямоугольник 76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60712" y="6374930"/>
          <a:ext cx="720000" cy="180000"/>
        </a:xfrm>
        <a:prstGeom prst="rect">
          <a:avLst/>
        </a:prstGeom>
        <a:solidFill>
          <a:srgbClr val="4939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60712</xdr:colOff>
      <xdr:row>19</xdr:row>
      <xdr:rowOff>35692</xdr:rowOff>
    </xdr:from>
    <xdr:to>
      <xdr:col>1</xdr:col>
      <xdr:colOff>392092</xdr:colOff>
      <xdr:row>19</xdr:row>
      <xdr:rowOff>215692</xdr:rowOff>
    </xdr:to>
    <xdr:sp macro="" textlink="">
      <xdr:nvSpPr>
        <xdr:cNvPr id="78" name="Прямоугольник 77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60712" y="6139312"/>
          <a:ext cx="720000" cy="180000"/>
        </a:xfrm>
        <a:prstGeom prst="rect">
          <a:avLst/>
        </a:prstGeom>
        <a:solidFill>
          <a:srgbClr val="373F43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7016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60712</xdr:colOff>
      <xdr:row>18</xdr:row>
      <xdr:rowOff>112494</xdr:rowOff>
    </xdr:from>
    <xdr:to>
      <xdr:col>1</xdr:col>
      <xdr:colOff>392092</xdr:colOff>
      <xdr:row>18</xdr:row>
      <xdr:rowOff>292494</xdr:rowOff>
    </xdr:to>
    <xdr:sp macro="" textlink="">
      <xdr:nvSpPr>
        <xdr:cNvPr id="79" name="Прямоугольник 78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60712" y="5903694"/>
          <a:ext cx="720000" cy="180000"/>
        </a:xfrm>
        <a:prstGeom prst="rect">
          <a:avLst/>
        </a:prstGeom>
        <a:solidFill>
          <a:srgbClr val="0F433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6005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60712</xdr:colOff>
      <xdr:row>17</xdr:row>
      <xdr:rowOff>143576</xdr:rowOff>
    </xdr:from>
    <xdr:to>
      <xdr:col>1</xdr:col>
      <xdr:colOff>392092</xdr:colOff>
      <xdr:row>18</xdr:row>
      <xdr:rowOff>56876</xdr:rowOff>
    </xdr:to>
    <xdr:sp macro="" textlink="">
      <xdr:nvSpPr>
        <xdr:cNvPr id="80" name="Прямоугольник 79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60712" y="5668076"/>
          <a:ext cx="720000" cy="180000"/>
        </a:xfrm>
        <a:prstGeom prst="rect">
          <a:avLst/>
        </a:prstGeom>
        <a:solidFill>
          <a:srgbClr val="13447C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5010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60712</xdr:colOff>
      <xdr:row>16</xdr:row>
      <xdr:rowOff>90838</xdr:rowOff>
    </xdr:from>
    <xdr:to>
      <xdr:col>1</xdr:col>
      <xdr:colOff>392092</xdr:colOff>
      <xdr:row>17</xdr:row>
      <xdr:rowOff>87958</xdr:rowOff>
    </xdr:to>
    <xdr:sp macro="" textlink="">
      <xdr:nvSpPr>
        <xdr:cNvPr id="81" name="Прямоугольник 80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60712" y="5432458"/>
          <a:ext cx="720000" cy="180000"/>
        </a:xfrm>
        <a:prstGeom prst="rect">
          <a:avLst/>
        </a:prstGeom>
        <a:solidFill>
          <a:srgbClr val="701F29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3004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60712</xdr:colOff>
      <xdr:row>15</xdr:row>
      <xdr:rowOff>38100</xdr:rowOff>
    </xdr:from>
    <xdr:to>
      <xdr:col>1</xdr:col>
      <xdr:colOff>392092</xdr:colOff>
      <xdr:row>16</xdr:row>
      <xdr:rowOff>35220</xdr:rowOff>
    </xdr:to>
    <xdr:sp macro="" textlink="">
      <xdr:nvSpPr>
        <xdr:cNvPr id="82" name="Прямоугольник 81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60712" y="5196840"/>
          <a:ext cx="720000" cy="180000"/>
        </a:xfrm>
        <a:prstGeom prst="rect">
          <a:avLst/>
        </a:prstGeom>
        <a:solidFill>
          <a:srgbClr val="EADEB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1015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0</xdr:col>
      <xdr:colOff>60712</xdr:colOff>
      <xdr:row>23</xdr:row>
      <xdr:rowOff>117104</xdr:rowOff>
    </xdr:from>
    <xdr:to>
      <xdr:col>1</xdr:col>
      <xdr:colOff>392092</xdr:colOff>
      <xdr:row>24</xdr:row>
      <xdr:rowOff>114224</xdr:rowOff>
    </xdr:to>
    <xdr:sp macro="" textlink="">
      <xdr:nvSpPr>
        <xdr:cNvPr id="83" name="Прямоугольник 82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60712" y="7074164"/>
          <a:ext cx="720000" cy="180000"/>
        </a:xfrm>
        <a:prstGeom prst="rect">
          <a:avLst/>
        </a:prstGeom>
        <a:solidFill>
          <a:srgbClr val="8F8F8C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9007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60712</xdr:colOff>
      <xdr:row>25</xdr:row>
      <xdr:rowOff>222584</xdr:rowOff>
    </xdr:from>
    <xdr:to>
      <xdr:col>1</xdr:col>
      <xdr:colOff>392092</xdr:colOff>
      <xdr:row>26</xdr:row>
      <xdr:rowOff>158744</xdr:rowOff>
    </xdr:to>
    <xdr:sp macro="" textlink="">
      <xdr:nvSpPr>
        <xdr:cNvPr id="84" name="Прямоугольник 83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60712" y="7545404"/>
          <a:ext cx="720000" cy="180000"/>
        </a:xfrm>
        <a:prstGeom prst="rect">
          <a:avLst/>
        </a:prstGeom>
        <a:solidFill>
          <a:srgbClr val="515059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ADS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703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190500</xdr:colOff>
      <xdr:row>27</xdr:row>
      <xdr:rowOff>150360</xdr:rowOff>
    </xdr:from>
    <xdr:to>
      <xdr:col>4</xdr:col>
      <xdr:colOff>26580</xdr:colOff>
      <xdr:row>28</xdr:row>
      <xdr:rowOff>71280</xdr:rowOff>
    </xdr:to>
    <xdr:sp macro="" textlink="">
      <xdr:nvSpPr>
        <xdr:cNvPr id="85" name="Прямоугольник 84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1028700" y="7976100"/>
          <a:ext cx="720000" cy="180000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9016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2</xdr:col>
      <xdr:colOff>190500</xdr:colOff>
      <xdr:row>25</xdr:row>
      <xdr:rowOff>188800</xdr:rowOff>
    </xdr:from>
    <xdr:to>
      <xdr:col>4</xdr:col>
      <xdr:colOff>26580</xdr:colOff>
      <xdr:row>26</xdr:row>
      <xdr:rowOff>124960</xdr:rowOff>
    </xdr:to>
    <xdr:sp macro="" textlink="">
      <xdr:nvSpPr>
        <xdr:cNvPr id="86" name="Прямоугольник 85">
          <a:extLst>
            <a:ext uri="{FF2B5EF4-FFF2-40B4-BE49-F238E27FC236}">
              <a16:creationId xmlns:a16="http://schemas.microsoft.com/office/drawing/2014/main" id="{A06E6119-ECC2-6AC4-677A-9D59AA0772D8}"/>
            </a:ext>
          </a:extLst>
        </xdr:cNvPr>
        <xdr:cNvSpPr/>
      </xdr:nvSpPr>
      <xdr:spPr>
        <a:xfrm>
          <a:off x="1028700" y="7511620"/>
          <a:ext cx="720000" cy="180000"/>
        </a:xfrm>
        <a:prstGeom prst="rect">
          <a:avLst/>
        </a:prstGeom>
        <a:solidFill>
          <a:srgbClr val="A5A8A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9006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190500</xdr:colOff>
      <xdr:row>22</xdr:row>
      <xdr:rowOff>40720</xdr:rowOff>
    </xdr:from>
    <xdr:to>
      <xdr:col>4</xdr:col>
      <xdr:colOff>26580</xdr:colOff>
      <xdr:row>23</xdr:row>
      <xdr:rowOff>37840</xdr:rowOff>
    </xdr:to>
    <xdr:sp macro="" textlink="">
      <xdr:nvSpPr>
        <xdr:cNvPr id="87" name="Прямоугольник 86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028700" y="6814900"/>
          <a:ext cx="720000" cy="180000"/>
        </a:xfrm>
        <a:prstGeom prst="rect">
          <a:avLst/>
        </a:prstGeom>
        <a:solidFill>
          <a:srgbClr val="4432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8017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190500</xdr:colOff>
      <xdr:row>20</xdr:row>
      <xdr:rowOff>181860</xdr:rowOff>
    </xdr:from>
    <xdr:to>
      <xdr:col>4</xdr:col>
      <xdr:colOff>26580</xdr:colOff>
      <xdr:row>21</xdr:row>
      <xdr:rowOff>171360</xdr:rowOff>
    </xdr:to>
    <xdr:sp macro="" textlink="">
      <xdr:nvSpPr>
        <xdr:cNvPr id="88" name="Прямоугольник 87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028700" y="6590280"/>
          <a:ext cx="720000" cy="172380"/>
        </a:xfrm>
        <a:prstGeom prst="rect">
          <a:avLst/>
        </a:prstGeom>
        <a:solidFill>
          <a:srgbClr val="4939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190500</xdr:colOff>
      <xdr:row>19</xdr:row>
      <xdr:rowOff>22180</xdr:rowOff>
    </xdr:from>
    <xdr:to>
      <xdr:col>4</xdr:col>
      <xdr:colOff>26580</xdr:colOff>
      <xdr:row>19</xdr:row>
      <xdr:rowOff>202180</xdr:rowOff>
    </xdr:to>
    <xdr:sp macro="" textlink="">
      <xdr:nvSpPr>
        <xdr:cNvPr id="89" name="Прямоугольник 88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028700" y="6125800"/>
          <a:ext cx="720000" cy="180000"/>
        </a:xfrm>
        <a:prstGeom prst="rect">
          <a:avLst/>
        </a:prstGeom>
        <a:solidFill>
          <a:srgbClr val="373F43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7016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190500</xdr:colOff>
      <xdr:row>18</xdr:row>
      <xdr:rowOff>102360</xdr:rowOff>
    </xdr:from>
    <xdr:to>
      <xdr:col>4</xdr:col>
      <xdr:colOff>26580</xdr:colOff>
      <xdr:row>18</xdr:row>
      <xdr:rowOff>282360</xdr:rowOff>
    </xdr:to>
    <xdr:sp macro="" textlink="">
      <xdr:nvSpPr>
        <xdr:cNvPr id="90" name="Прямоугольник 89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028700" y="5893560"/>
          <a:ext cx="720000" cy="180000"/>
        </a:xfrm>
        <a:prstGeom prst="rect">
          <a:avLst/>
        </a:prstGeom>
        <a:solidFill>
          <a:srgbClr val="0F433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6005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190500</xdr:colOff>
      <xdr:row>17</xdr:row>
      <xdr:rowOff>136820</xdr:rowOff>
    </xdr:from>
    <xdr:to>
      <xdr:col>4</xdr:col>
      <xdr:colOff>26580</xdr:colOff>
      <xdr:row>18</xdr:row>
      <xdr:rowOff>50120</xdr:rowOff>
    </xdr:to>
    <xdr:sp macro="" textlink="">
      <xdr:nvSpPr>
        <xdr:cNvPr id="91" name="Прямоугольник 90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028700" y="5661320"/>
          <a:ext cx="720000" cy="180000"/>
        </a:xfrm>
        <a:prstGeom prst="rect">
          <a:avLst/>
        </a:prstGeom>
        <a:solidFill>
          <a:srgbClr val="13447C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5010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190500</xdr:colOff>
      <xdr:row>16</xdr:row>
      <xdr:rowOff>87460</xdr:rowOff>
    </xdr:from>
    <xdr:to>
      <xdr:col>4</xdr:col>
      <xdr:colOff>26580</xdr:colOff>
      <xdr:row>17</xdr:row>
      <xdr:rowOff>84580</xdr:rowOff>
    </xdr:to>
    <xdr:sp macro="" textlink="">
      <xdr:nvSpPr>
        <xdr:cNvPr id="92" name="Прямоугольник 91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1028700" y="5429080"/>
          <a:ext cx="720000" cy="180000"/>
        </a:xfrm>
        <a:prstGeom prst="rect">
          <a:avLst/>
        </a:prstGeom>
        <a:solidFill>
          <a:srgbClr val="701F29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3004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198120</xdr:colOff>
      <xdr:row>15</xdr:row>
      <xdr:rowOff>38100</xdr:rowOff>
    </xdr:from>
    <xdr:to>
      <xdr:col>4</xdr:col>
      <xdr:colOff>34200</xdr:colOff>
      <xdr:row>16</xdr:row>
      <xdr:rowOff>35220</xdr:rowOff>
    </xdr:to>
    <xdr:sp macro="" textlink="">
      <xdr:nvSpPr>
        <xdr:cNvPr id="93" name="Прямоугольник 92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1036320" y="5196840"/>
          <a:ext cx="720000" cy="180000"/>
        </a:xfrm>
        <a:prstGeom prst="rect">
          <a:avLst/>
        </a:prstGeom>
        <a:solidFill>
          <a:srgbClr val="EADEB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1015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2</xdr:col>
      <xdr:colOff>190500</xdr:colOff>
      <xdr:row>26</xdr:row>
      <xdr:rowOff>177200</xdr:rowOff>
    </xdr:from>
    <xdr:to>
      <xdr:col>4</xdr:col>
      <xdr:colOff>26580</xdr:colOff>
      <xdr:row>27</xdr:row>
      <xdr:rowOff>98120</xdr:rowOff>
    </xdr:to>
    <xdr:sp macro="" textlink="">
      <xdr:nvSpPr>
        <xdr:cNvPr id="94" name="Прямоугольник 93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1028700" y="7743860"/>
          <a:ext cx="720000" cy="180000"/>
        </a:xfrm>
        <a:prstGeom prst="rect">
          <a:avLst/>
        </a:prstGeom>
        <a:solidFill>
          <a:srgbClr val="8F8F8C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9007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190500</xdr:colOff>
      <xdr:row>28</xdr:row>
      <xdr:rowOff>123524</xdr:rowOff>
    </xdr:from>
    <xdr:to>
      <xdr:col>4</xdr:col>
      <xdr:colOff>26580</xdr:colOff>
      <xdr:row>29</xdr:row>
      <xdr:rowOff>36824</xdr:rowOff>
    </xdr:to>
    <xdr:sp macro="" textlink="">
      <xdr:nvSpPr>
        <xdr:cNvPr id="95" name="Прямоугольник 94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1028700" y="8208344"/>
          <a:ext cx="720000" cy="180000"/>
        </a:xfrm>
        <a:prstGeom prst="rect">
          <a:avLst/>
        </a:prstGeom>
        <a:solidFill>
          <a:srgbClr val="515059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ADS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703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190500</xdr:colOff>
      <xdr:row>19</xdr:row>
      <xdr:rowOff>254420</xdr:rowOff>
    </xdr:from>
    <xdr:to>
      <xdr:col>4</xdr:col>
      <xdr:colOff>26580</xdr:colOff>
      <xdr:row>20</xdr:row>
      <xdr:rowOff>129620</xdr:rowOff>
    </xdr:to>
    <xdr:sp macro="" textlink="">
      <xdr:nvSpPr>
        <xdr:cNvPr id="96" name="Прямоугольник 95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028700" y="6358040"/>
          <a:ext cx="720000" cy="180000"/>
        </a:xfrm>
        <a:prstGeom prst="rect">
          <a:avLst/>
        </a:prstGeom>
        <a:solidFill>
          <a:srgbClr val="474A50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7024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190500</xdr:colOff>
      <xdr:row>23</xdr:row>
      <xdr:rowOff>90080</xdr:rowOff>
    </xdr:from>
    <xdr:to>
      <xdr:col>4</xdr:col>
      <xdr:colOff>26580</xdr:colOff>
      <xdr:row>24</xdr:row>
      <xdr:rowOff>87200</xdr:rowOff>
    </xdr:to>
    <xdr:sp macro="" textlink="">
      <xdr:nvSpPr>
        <xdr:cNvPr id="97" name="Прямоугольник 96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028700" y="7047140"/>
          <a:ext cx="720000" cy="180000"/>
        </a:xfrm>
        <a:prstGeom prst="rect">
          <a:avLst/>
        </a:prstGeom>
        <a:solidFill>
          <a:srgbClr val="3F3A3A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8019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190500</xdr:colOff>
      <xdr:row>24</xdr:row>
      <xdr:rowOff>139440</xdr:rowOff>
    </xdr:from>
    <xdr:to>
      <xdr:col>4</xdr:col>
      <xdr:colOff>26580</xdr:colOff>
      <xdr:row>25</xdr:row>
      <xdr:rowOff>136560</xdr:rowOff>
    </xdr:to>
    <xdr:sp macro="" textlink="">
      <xdr:nvSpPr>
        <xdr:cNvPr id="98" name="Прямоугольник 97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028700" y="7279380"/>
          <a:ext cx="720000" cy="180000"/>
        </a:xfrm>
        <a:prstGeom prst="rect">
          <a:avLst/>
        </a:prstGeom>
        <a:solidFill>
          <a:srgbClr val="181818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9005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</xdr:col>
      <xdr:colOff>30480</xdr:colOff>
      <xdr:row>19</xdr:row>
      <xdr:rowOff>274320</xdr:rowOff>
    </xdr:from>
    <xdr:to>
      <xdr:col>2</xdr:col>
      <xdr:colOff>265783</xdr:colOff>
      <xdr:row>20</xdr:row>
      <xdr:rowOff>113520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377940"/>
          <a:ext cx="235303" cy="144000"/>
        </a:xfrm>
        <a:prstGeom prst="rect">
          <a:avLst/>
        </a:prstGeom>
      </xdr:spPr>
    </xdr:pic>
    <xdr:clientData/>
  </xdr:twoCellAnchor>
  <xdr:twoCellAnchor>
    <xdr:from>
      <xdr:col>4</xdr:col>
      <xdr:colOff>294895</xdr:colOff>
      <xdr:row>15</xdr:row>
      <xdr:rowOff>7619</xdr:rowOff>
    </xdr:from>
    <xdr:to>
      <xdr:col>6</xdr:col>
      <xdr:colOff>256315</xdr:colOff>
      <xdr:row>16</xdr:row>
      <xdr:rowOff>65939</xdr:rowOff>
    </xdr:to>
    <xdr:grpSp>
      <xdr:nvGrpSpPr>
        <xdr:cNvPr id="100" name="Группа 99"/>
        <xdr:cNvGrpSpPr/>
      </xdr:nvGrpSpPr>
      <xdr:grpSpPr>
        <a:xfrm>
          <a:off x="2017015" y="5166359"/>
          <a:ext cx="792000" cy="241200"/>
          <a:chOff x="475692" y="4882065"/>
          <a:chExt cx="983573" cy="230832"/>
        </a:xfrm>
      </xdr:grpSpPr>
      <xdr:pic>
        <xdr:nvPicPr>
          <xdr:cNvPr id="101" name="Рисунок 100"/>
          <xdr:cNvPicPr>
            <a:picLocks/>
          </xdr:cNvPicPr>
        </xdr:nvPicPr>
        <xdr:blipFill>
          <a:blip xmlns:r="http://schemas.openxmlformats.org/officeDocument/2006/relationships" r:embed="rId6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038" y="4916623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02" name="TextBox 21"/>
          <xdr:cNvSpPr txBox="1"/>
        </xdr:nvSpPr>
        <xdr:spPr>
          <a:xfrm flipH="1">
            <a:off x="475692" y="4882065"/>
            <a:ext cx="983573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Golden oak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4</xdr:col>
      <xdr:colOff>274320</xdr:colOff>
      <xdr:row>16</xdr:row>
      <xdr:rowOff>60960</xdr:rowOff>
    </xdr:from>
    <xdr:to>
      <xdr:col>6</xdr:col>
      <xdr:colOff>266220</xdr:colOff>
      <xdr:row>17</xdr:row>
      <xdr:rowOff>129540</xdr:rowOff>
    </xdr:to>
    <xdr:grpSp>
      <xdr:nvGrpSpPr>
        <xdr:cNvPr id="103" name="Группа 102"/>
        <xdr:cNvGrpSpPr/>
      </xdr:nvGrpSpPr>
      <xdr:grpSpPr>
        <a:xfrm>
          <a:off x="1996440" y="5402580"/>
          <a:ext cx="822480" cy="251460"/>
          <a:chOff x="476671" y="4220834"/>
          <a:chExt cx="1023011" cy="230832"/>
        </a:xfrm>
      </xdr:grpSpPr>
      <xdr:pic>
        <xdr:nvPicPr>
          <xdr:cNvPr id="104" name="Рисунок 103"/>
          <xdr:cNvPicPr>
            <a:picLocks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0244" y="4248024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05" name="TextBox 27"/>
          <xdr:cNvSpPr txBox="1"/>
        </xdr:nvSpPr>
        <xdr:spPr>
          <a:xfrm flipH="1">
            <a:off x="476671" y="4220834"/>
            <a:ext cx="1023011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Dark oak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4</xdr:col>
      <xdr:colOff>306994</xdr:colOff>
      <xdr:row>17</xdr:row>
      <xdr:rowOff>132739</xdr:rowOff>
    </xdr:from>
    <xdr:to>
      <xdr:col>6</xdr:col>
      <xdr:colOff>268414</xdr:colOff>
      <xdr:row>18</xdr:row>
      <xdr:rowOff>103639</xdr:rowOff>
    </xdr:to>
    <xdr:grpSp>
      <xdr:nvGrpSpPr>
        <xdr:cNvPr id="106" name="Группа 105"/>
        <xdr:cNvGrpSpPr/>
      </xdr:nvGrpSpPr>
      <xdr:grpSpPr>
        <a:xfrm>
          <a:off x="2029114" y="5657239"/>
          <a:ext cx="792000" cy="237600"/>
          <a:chOff x="557893" y="3896556"/>
          <a:chExt cx="983573" cy="230832"/>
        </a:xfrm>
      </xdr:grpSpPr>
      <xdr:pic>
        <xdr:nvPicPr>
          <xdr:cNvPr id="107" name="Рисунок 106"/>
          <xdr:cNvPicPr>
            <a:picLocks/>
          </xdr:cNvPicPr>
        </xdr:nvPicPr>
        <xdr:blipFill>
          <a:blip xmlns:r="http://schemas.openxmlformats.org/officeDocument/2006/relationships" r:embed="rId6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9682" y="3925266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08" name="TextBox 28"/>
          <xdr:cNvSpPr txBox="1"/>
        </xdr:nvSpPr>
        <xdr:spPr>
          <a:xfrm flipH="1">
            <a:off x="557893" y="3896556"/>
            <a:ext cx="983573" cy="230832"/>
          </a:xfrm>
          <a:prstGeom prst="rect">
            <a:avLst/>
          </a:prstGeom>
          <a:noFill/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Cherry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30480</xdr:colOff>
      <xdr:row>23</xdr:row>
      <xdr:rowOff>114300</xdr:rowOff>
    </xdr:from>
    <xdr:to>
      <xdr:col>2</xdr:col>
      <xdr:colOff>265783</xdr:colOff>
      <xdr:row>24</xdr:row>
      <xdr:rowOff>75420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071360"/>
          <a:ext cx="235303" cy="14400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</xdr:colOff>
      <xdr:row>24</xdr:row>
      <xdr:rowOff>167640</xdr:rowOff>
    </xdr:from>
    <xdr:to>
      <xdr:col>2</xdr:col>
      <xdr:colOff>265783</xdr:colOff>
      <xdr:row>25</xdr:row>
      <xdr:rowOff>128760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307580"/>
          <a:ext cx="235303" cy="144000"/>
        </a:xfrm>
        <a:prstGeom prst="rect">
          <a:avLst/>
        </a:prstGeom>
      </xdr:spPr>
    </xdr:pic>
    <xdr:clientData/>
  </xdr:twoCellAnchor>
  <xdr:twoCellAnchor>
    <xdr:from>
      <xdr:col>7</xdr:col>
      <xdr:colOff>182880</xdr:colOff>
      <xdr:row>18</xdr:row>
      <xdr:rowOff>94060</xdr:rowOff>
    </xdr:from>
    <xdr:to>
      <xdr:col>9</xdr:col>
      <xdr:colOff>171360</xdr:colOff>
      <xdr:row>18</xdr:row>
      <xdr:rowOff>274060</xdr:rowOff>
    </xdr:to>
    <xdr:sp macro="" textlink="">
      <xdr:nvSpPr>
        <xdr:cNvPr id="111" name="Прямоугольник 110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3147060" y="5885260"/>
          <a:ext cx="720000" cy="180000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9016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7</xdr:col>
      <xdr:colOff>182880</xdr:colOff>
      <xdr:row>16</xdr:row>
      <xdr:rowOff>89773</xdr:rowOff>
    </xdr:from>
    <xdr:to>
      <xdr:col>9</xdr:col>
      <xdr:colOff>171360</xdr:colOff>
      <xdr:row>17</xdr:row>
      <xdr:rowOff>86893</xdr:rowOff>
    </xdr:to>
    <xdr:sp macro="" textlink="">
      <xdr:nvSpPr>
        <xdr:cNvPr id="112" name="Прямоугольник 111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3147060" y="5431393"/>
          <a:ext cx="720000" cy="180000"/>
        </a:xfrm>
        <a:prstGeom prst="rect">
          <a:avLst/>
        </a:prstGeom>
        <a:solidFill>
          <a:srgbClr val="4432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8017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182880</xdr:colOff>
      <xdr:row>15</xdr:row>
      <xdr:rowOff>45720</xdr:rowOff>
    </xdr:from>
    <xdr:to>
      <xdr:col>9</xdr:col>
      <xdr:colOff>171360</xdr:colOff>
      <xdr:row>16</xdr:row>
      <xdr:rowOff>42840</xdr:rowOff>
    </xdr:to>
    <xdr:sp macro="" textlink="">
      <xdr:nvSpPr>
        <xdr:cNvPr id="113" name="Прямоугольник 112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3147060" y="5204460"/>
          <a:ext cx="720000" cy="180000"/>
        </a:xfrm>
        <a:prstGeom prst="rect">
          <a:avLst/>
        </a:prstGeom>
        <a:solidFill>
          <a:srgbClr val="474A50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7024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182880</xdr:colOff>
      <xdr:row>17</xdr:row>
      <xdr:rowOff>133826</xdr:rowOff>
    </xdr:from>
    <xdr:to>
      <xdr:col>9</xdr:col>
      <xdr:colOff>171360</xdr:colOff>
      <xdr:row>18</xdr:row>
      <xdr:rowOff>47126</xdr:rowOff>
    </xdr:to>
    <xdr:sp macro="" textlink="">
      <xdr:nvSpPr>
        <xdr:cNvPr id="114" name="Прямоугольник 113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3147060" y="5658326"/>
          <a:ext cx="720000" cy="180000"/>
        </a:xfrm>
        <a:prstGeom prst="rect">
          <a:avLst/>
        </a:prstGeom>
        <a:solidFill>
          <a:srgbClr val="3F3A3A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8019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7</xdr:col>
      <xdr:colOff>38100</xdr:colOff>
      <xdr:row>15</xdr:row>
      <xdr:rowOff>65620</xdr:rowOff>
    </xdr:from>
    <xdr:to>
      <xdr:col>7</xdr:col>
      <xdr:colOff>273403</xdr:colOff>
      <xdr:row>16</xdr:row>
      <xdr:rowOff>26740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2280" y="5224360"/>
          <a:ext cx="235303" cy="1440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17</xdr:row>
      <xdr:rowOff>164680</xdr:rowOff>
    </xdr:from>
    <xdr:to>
      <xdr:col>7</xdr:col>
      <xdr:colOff>273403</xdr:colOff>
      <xdr:row>18</xdr:row>
      <xdr:rowOff>41980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2280" y="5689180"/>
          <a:ext cx="235303" cy="1440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16</xdr:row>
      <xdr:rowOff>111340</xdr:rowOff>
    </xdr:from>
    <xdr:to>
      <xdr:col>7</xdr:col>
      <xdr:colOff>273403</xdr:colOff>
      <xdr:row>17</xdr:row>
      <xdr:rowOff>72460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2280" y="5452960"/>
          <a:ext cx="235303" cy="144000"/>
        </a:xfrm>
        <a:prstGeom prst="rect">
          <a:avLst/>
        </a:prstGeom>
      </xdr:spPr>
    </xdr:pic>
    <xdr:clientData/>
  </xdr:twoCellAnchor>
  <xdr:twoCellAnchor>
    <xdr:from>
      <xdr:col>9</xdr:col>
      <xdr:colOff>342900</xdr:colOff>
      <xdr:row>16</xdr:row>
      <xdr:rowOff>102530</xdr:rowOff>
    </xdr:from>
    <xdr:to>
      <xdr:col>11</xdr:col>
      <xdr:colOff>239940</xdr:colOff>
      <xdr:row>17</xdr:row>
      <xdr:rowOff>99650</xdr:rowOff>
    </xdr:to>
    <xdr:sp macro="" textlink="">
      <xdr:nvSpPr>
        <xdr:cNvPr id="118" name="Прямоугольник 117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4038600" y="5444150"/>
          <a:ext cx="720000" cy="180000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9016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9</xdr:col>
      <xdr:colOff>342900</xdr:colOff>
      <xdr:row>15</xdr:row>
      <xdr:rowOff>37420</xdr:rowOff>
    </xdr:from>
    <xdr:to>
      <xdr:col>11</xdr:col>
      <xdr:colOff>239940</xdr:colOff>
      <xdr:row>16</xdr:row>
      <xdr:rowOff>34540</xdr:rowOff>
    </xdr:to>
    <xdr:sp macro="" textlink="">
      <xdr:nvSpPr>
        <xdr:cNvPr id="119" name="Прямоугольник 118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4038600" y="5196160"/>
          <a:ext cx="720000" cy="180000"/>
        </a:xfrm>
        <a:prstGeom prst="rect">
          <a:avLst/>
        </a:prstGeom>
        <a:solidFill>
          <a:srgbClr val="373F43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7016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294895</xdr:colOff>
      <xdr:row>18</xdr:row>
      <xdr:rowOff>76200</xdr:rowOff>
    </xdr:from>
    <xdr:to>
      <xdr:col>11</xdr:col>
      <xdr:colOff>263935</xdr:colOff>
      <xdr:row>19</xdr:row>
      <xdr:rowOff>4980</xdr:rowOff>
    </xdr:to>
    <xdr:grpSp>
      <xdr:nvGrpSpPr>
        <xdr:cNvPr id="120" name="Группа 119"/>
        <xdr:cNvGrpSpPr/>
      </xdr:nvGrpSpPr>
      <xdr:grpSpPr>
        <a:xfrm>
          <a:off x="3990595" y="5867400"/>
          <a:ext cx="792000" cy="241200"/>
          <a:chOff x="475692" y="4882065"/>
          <a:chExt cx="983573" cy="230832"/>
        </a:xfrm>
      </xdr:grpSpPr>
      <xdr:pic>
        <xdr:nvPicPr>
          <xdr:cNvPr id="121" name="Рисунок 120"/>
          <xdr:cNvPicPr>
            <a:picLocks/>
          </xdr:cNvPicPr>
        </xdr:nvPicPr>
        <xdr:blipFill>
          <a:blip xmlns:r="http://schemas.openxmlformats.org/officeDocument/2006/relationships" r:embed="rId6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038" y="4916623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22" name="TextBox 21"/>
          <xdr:cNvSpPr txBox="1"/>
        </xdr:nvSpPr>
        <xdr:spPr>
          <a:xfrm flipH="1">
            <a:off x="475692" y="4882065"/>
            <a:ext cx="983573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Golden oak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9</xdr:col>
      <xdr:colOff>274320</xdr:colOff>
      <xdr:row>18</xdr:row>
      <xdr:rowOff>297181</xdr:rowOff>
    </xdr:from>
    <xdr:to>
      <xdr:col>11</xdr:col>
      <xdr:colOff>273840</xdr:colOff>
      <xdr:row>19</xdr:row>
      <xdr:rowOff>236221</xdr:rowOff>
    </xdr:to>
    <xdr:grpSp>
      <xdr:nvGrpSpPr>
        <xdr:cNvPr id="123" name="Группа 122"/>
        <xdr:cNvGrpSpPr/>
      </xdr:nvGrpSpPr>
      <xdr:grpSpPr>
        <a:xfrm>
          <a:off x="3970020" y="6088381"/>
          <a:ext cx="822480" cy="251460"/>
          <a:chOff x="476671" y="4220834"/>
          <a:chExt cx="1023011" cy="230832"/>
        </a:xfrm>
      </xdr:grpSpPr>
      <xdr:pic>
        <xdr:nvPicPr>
          <xdr:cNvPr id="124" name="Рисунок 123"/>
          <xdr:cNvPicPr>
            <a:picLocks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0244" y="4248024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25" name="TextBox 27"/>
          <xdr:cNvSpPr txBox="1"/>
        </xdr:nvSpPr>
        <xdr:spPr>
          <a:xfrm flipH="1">
            <a:off x="476671" y="4220834"/>
            <a:ext cx="1023011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Dark oak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9</xdr:col>
      <xdr:colOff>306994</xdr:colOff>
      <xdr:row>19</xdr:row>
      <xdr:rowOff>224180</xdr:rowOff>
    </xdr:from>
    <xdr:to>
      <xdr:col>11</xdr:col>
      <xdr:colOff>276034</xdr:colOff>
      <xdr:row>20</xdr:row>
      <xdr:rowOff>156980</xdr:rowOff>
    </xdr:to>
    <xdr:grpSp>
      <xdr:nvGrpSpPr>
        <xdr:cNvPr id="126" name="Группа 125"/>
        <xdr:cNvGrpSpPr/>
      </xdr:nvGrpSpPr>
      <xdr:grpSpPr>
        <a:xfrm>
          <a:off x="4002694" y="6327800"/>
          <a:ext cx="792000" cy="237600"/>
          <a:chOff x="557893" y="3896556"/>
          <a:chExt cx="983573" cy="230832"/>
        </a:xfrm>
      </xdr:grpSpPr>
      <xdr:pic>
        <xdr:nvPicPr>
          <xdr:cNvPr id="127" name="Рисунок 126"/>
          <xdr:cNvPicPr>
            <a:picLocks/>
          </xdr:cNvPicPr>
        </xdr:nvPicPr>
        <xdr:blipFill>
          <a:blip xmlns:r="http://schemas.openxmlformats.org/officeDocument/2006/relationships" r:embed="rId6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9682" y="3925266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28" name="TextBox 28"/>
          <xdr:cNvSpPr txBox="1"/>
        </xdr:nvSpPr>
        <xdr:spPr>
          <a:xfrm flipH="1">
            <a:off x="557893" y="3896556"/>
            <a:ext cx="983573" cy="230832"/>
          </a:xfrm>
          <a:prstGeom prst="rect">
            <a:avLst/>
          </a:prstGeom>
          <a:noFill/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Cherry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9</xdr:col>
      <xdr:colOff>342900</xdr:colOff>
      <xdr:row>17</xdr:row>
      <xdr:rowOff>160020</xdr:rowOff>
    </xdr:from>
    <xdr:to>
      <xdr:col>11</xdr:col>
      <xdr:colOff>239940</xdr:colOff>
      <xdr:row>18</xdr:row>
      <xdr:rowOff>73320</xdr:rowOff>
    </xdr:to>
    <xdr:sp macro="" textlink="">
      <xdr:nvSpPr>
        <xdr:cNvPr id="129" name="Прямоугольник 128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4038600" y="5684520"/>
          <a:ext cx="720000" cy="180000"/>
        </a:xfrm>
        <a:prstGeom prst="rect">
          <a:avLst/>
        </a:prstGeom>
        <a:solidFill>
          <a:srgbClr val="26262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ADS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</a:t>
          </a:r>
          <a:r>
            <a:rPr lang="ru-RU" sz="1000">
              <a:solidFill>
                <a:schemeClr val="bg1"/>
              </a:solidFill>
            </a:rPr>
            <a:t>4</a:t>
          </a:r>
        </a:p>
      </xdr:txBody>
    </xdr:sp>
    <xdr:clientData/>
  </xdr:twoCellAnchor>
  <xdr:twoCellAnchor>
    <xdr:from>
      <xdr:col>12</xdr:col>
      <xdr:colOff>198120</xdr:colOff>
      <xdr:row>17</xdr:row>
      <xdr:rowOff>126207</xdr:rowOff>
    </xdr:from>
    <xdr:to>
      <xdr:col>14</xdr:col>
      <xdr:colOff>140880</xdr:colOff>
      <xdr:row>18</xdr:row>
      <xdr:rowOff>39507</xdr:rowOff>
    </xdr:to>
    <xdr:sp macro="" textlink="">
      <xdr:nvSpPr>
        <xdr:cNvPr id="130" name="Прямоугольник 129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5105400" y="5650707"/>
          <a:ext cx="720000" cy="180000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9016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12</xdr:col>
      <xdr:colOff>198120</xdr:colOff>
      <xdr:row>15</xdr:row>
      <xdr:rowOff>38100</xdr:rowOff>
    </xdr:from>
    <xdr:to>
      <xdr:col>14</xdr:col>
      <xdr:colOff>140880</xdr:colOff>
      <xdr:row>16</xdr:row>
      <xdr:rowOff>35220</xdr:rowOff>
    </xdr:to>
    <xdr:sp macro="" textlink="">
      <xdr:nvSpPr>
        <xdr:cNvPr id="131" name="Прямоугольник 130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5105400" y="5196840"/>
          <a:ext cx="720000" cy="180000"/>
        </a:xfrm>
        <a:prstGeom prst="rect">
          <a:avLst/>
        </a:prstGeom>
        <a:solidFill>
          <a:srgbClr val="4432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8017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198120</xdr:colOff>
      <xdr:row>16</xdr:row>
      <xdr:rowOff>82153</xdr:rowOff>
    </xdr:from>
    <xdr:to>
      <xdr:col>14</xdr:col>
      <xdr:colOff>140880</xdr:colOff>
      <xdr:row>17</xdr:row>
      <xdr:rowOff>79273</xdr:rowOff>
    </xdr:to>
    <xdr:sp macro="" textlink="">
      <xdr:nvSpPr>
        <xdr:cNvPr id="132" name="Прямоугольник 131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5105400" y="5423773"/>
          <a:ext cx="720000" cy="180000"/>
        </a:xfrm>
        <a:prstGeom prst="rect">
          <a:avLst/>
        </a:prstGeom>
        <a:solidFill>
          <a:srgbClr val="3F3A3A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8019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12</xdr:col>
      <xdr:colOff>53340</xdr:colOff>
      <xdr:row>16</xdr:row>
      <xdr:rowOff>113007</xdr:rowOff>
    </xdr:from>
    <xdr:to>
      <xdr:col>12</xdr:col>
      <xdr:colOff>288643</xdr:colOff>
      <xdr:row>17</xdr:row>
      <xdr:rowOff>74127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0620" y="5454627"/>
          <a:ext cx="235303" cy="144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53340</xdr:colOff>
      <xdr:row>15</xdr:row>
      <xdr:rowOff>59667</xdr:rowOff>
    </xdr:from>
    <xdr:to>
      <xdr:col>12</xdr:col>
      <xdr:colOff>288643</xdr:colOff>
      <xdr:row>16</xdr:row>
      <xdr:rowOff>20787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0620" y="5218407"/>
          <a:ext cx="235303" cy="144000"/>
        </a:xfrm>
        <a:prstGeom prst="rect">
          <a:avLst/>
        </a:prstGeom>
      </xdr:spPr>
    </xdr:pic>
    <xdr:clientData/>
  </xdr:twoCellAnchor>
  <xdr:twoCellAnchor>
    <xdr:from>
      <xdr:col>14</xdr:col>
      <xdr:colOff>327660</xdr:colOff>
      <xdr:row>19</xdr:row>
      <xdr:rowOff>238125</xdr:rowOff>
    </xdr:from>
    <xdr:to>
      <xdr:col>16</xdr:col>
      <xdr:colOff>209460</xdr:colOff>
      <xdr:row>20</xdr:row>
      <xdr:rowOff>113325</xdr:rowOff>
    </xdr:to>
    <xdr:sp macro="" textlink="">
      <xdr:nvSpPr>
        <xdr:cNvPr id="135" name="Прямоугольник 134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6012180" y="6341745"/>
          <a:ext cx="720000" cy="180000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9016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14</xdr:col>
      <xdr:colOff>327660</xdr:colOff>
      <xdr:row>17</xdr:row>
      <xdr:rowOff>130302</xdr:rowOff>
    </xdr:from>
    <xdr:to>
      <xdr:col>16</xdr:col>
      <xdr:colOff>209460</xdr:colOff>
      <xdr:row>18</xdr:row>
      <xdr:rowOff>43602</xdr:rowOff>
    </xdr:to>
    <xdr:sp macro="" textlink="">
      <xdr:nvSpPr>
        <xdr:cNvPr id="136" name="Прямоугольник 135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6012180" y="5654802"/>
          <a:ext cx="720000" cy="180000"/>
        </a:xfrm>
        <a:prstGeom prst="rect">
          <a:avLst/>
        </a:prstGeom>
        <a:solidFill>
          <a:srgbClr val="4432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8017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327660</xdr:colOff>
      <xdr:row>15</xdr:row>
      <xdr:rowOff>38100</xdr:rowOff>
    </xdr:from>
    <xdr:to>
      <xdr:col>16</xdr:col>
      <xdr:colOff>209460</xdr:colOff>
      <xdr:row>16</xdr:row>
      <xdr:rowOff>35220</xdr:rowOff>
    </xdr:to>
    <xdr:sp macro="" textlink="">
      <xdr:nvSpPr>
        <xdr:cNvPr id="137" name="Прямоугольник 136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6012180" y="5196840"/>
          <a:ext cx="720000" cy="180000"/>
        </a:xfrm>
        <a:prstGeom prst="rect">
          <a:avLst/>
        </a:prstGeom>
        <a:solidFill>
          <a:srgbClr val="373F43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7016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327660</xdr:colOff>
      <xdr:row>19</xdr:row>
      <xdr:rowOff>9144</xdr:rowOff>
    </xdr:from>
    <xdr:to>
      <xdr:col>16</xdr:col>
      <xdr:colOff>209460</xdr:colOff>
      <xdr:row>19</xdr:row>
      <xdr:rowOff>189144</xdr:rowOff>
    </xdr:to>
    <xdr:sp macro="" textlink="">
      <xdr:nvSpPr>
        <xdr:cNvPr id="138" name="Прямоугольник 137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6012180" y="6112764"/>
          <a:ext cx="720000" cy="180000"/>
        </a:xfrm>
        <a:prstGeom prst="rect">
          <a:avLst/>
        </a:prstGeom>
        <a:solidFill>
          <a:srgbClr val="8F8F8C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9007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327660</xdr:colOff>
      <xdr:row>20</xdr:row>
      <xdr:rowOff>162304</xdr:rowOff>
    </xdr:from>
    <xdr:to>
      <xdr:col>16</xdr:col>
      <xdr:colOff>209460</xdr:colOff>
      <xdr:row>21</xdr:row>
      <xdr:rowOff>159424</xdr:rowOff>
    </xdr:to>
    <xdr:sp macro="" textlink="">
      <xdr:nvSpPr>
        <xdr:cNvPr id="139" name="Прямоугольник 138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6012180" y="6570724"/>
          <a:ext cx="720000" cy="180000"/>
        </a:xfrm>
        <a:prstGeom prst="rect">
          <a:avLst/>
        </a:prstGeom>
        <a:solidFill>
          <a:srgbClr val="515059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ADS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703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327660</xdr:colOff>
      <xdr:row>16</xdr:row>
      <xdr:rowOff>84201</xdr:rowOff>
    </xdr:from>
    <xdr:to>
      <xdr:col>16</xdr:col>
      <xdr:colOff>209460</xdr:colOff>
      <xdr:row>17</xdr:row>
      <xdr:rowOff>81321</xdr:rowOff>
    </xdr:to>
    <xdr:sp macro="" textlink="">
      <xdr:nvSpPr>
        <xdr:cNvPr id="140" name="Прямоугольник 139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6012180" y="5425821"/>
          <a:ext cx="720000" cy="180000"/>
        </a:xfrm>
        <a:prstGeom prst="rect">
          <a:avLst/>
        </a:prstGeom>
        <a:solidFill>
          <a:srgbClr val="474A50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7024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327660</xdr:colOff>
      <xdr:row>18</xdr:row>
      <xdr:rowOff>92583</xdr:rowOff>
    </xdr:from>
    <xdr:to>
      <xdr:col>16</xdr:col>
      <xdr:colOff>209460</xdr:colOff>
      <xdr:row>18</xdr:row>
      <xdr:rowOff>272583</xdr:rowOff>
    </xdr:to>
    <xdr:sp macro="" textlink="">
      <xdr:nvSpPr>
        <xdr:cNvPr id="141" name="Прямоугольник 140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6012180" y="5883783"/>
          <a:ext cx="720000" cy="180000"/>
        </a:xfrm>
        <a:prstGeom prst="rect">
          <a:avLst/>
        </a:prstGeom>
        <a:solidFill>
          <a:srgbClr val="181818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9005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14</xdr:col>
      <xdr:colOff>167640</xdr:colOff>
      <xdr:row>16</xdr:row>
      <xdr:rowOff>107360</xdr:rowOff>
    </xdr:from>
    <xdr:to>
      <xdr:col>15</xdr:col>
      <xdr:colOff>14323</xdr:colOff>
      <xdr:row>17</xdr:row>
      <xdr:rowOff>68480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2160" y="5448980"/>
          <a:ext cx="235303" cy="144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167640</xdr:colOff>
      <xdr:row>18</xdr:row>
      <xdr:rowOff>107360</xdr:rowOff>
    </xdr:from>
    <xdr:to>
      <xdr:col>15</xdr:col>
      <xdr:colOff>14323</xdr:colOff>
      <xdr:row>18</xdr:row>
      <xdr:rowOff>251360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2160" y="5898560"/>
          <a:ext cx="235303" cy="144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167640</xdr:colOff>
      <xdr:row>17</xdr:row>
      <xdr:rowOff>153080</xdr:rowOff>
    </xdr:from>
    <xdr:to>
      <xdr:col>15</xdr:col>
      <xdr:colOff>14323</xdr:colOff>
      <xdr:row>18</xdr:row>
      <xdr:rowOff>30380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2160" y="5677580"/>
          <a:ext cx="235303" cy="144000"/>
        </a:xfrm>
        <a:prstGeom prst="rect">
          <a:avLst/>
        </a:prstGeom>
      </xdr:spPr>
    </xdr:pic>
    <xdr:clientData/>
  </xdr:twoCellAnchor>
  <xdr:twoCellAnchor>
    <xdr:from>
      <xdr:col>14</xdr:col>
      <xdr:colOff>279655</xdr:colOff>
      <xdr:row>23</xdr:row>
      <xdr:rowOff>15240</xdr:rowOff>
    </xdr:from>
    <xdr:to>
      <xdr:col>16</xdr:col>
      <xdr:colOff>233455</xdr:colOff>
      <xdr:row>24</xdr:row>
      <xdr:rowOff>73560</xdr:rowOff>
    </xdr:to>
    <xdr:grpSp>
      <xdr:nvGrpSpPr>
        <xdr:cNvPr id="145" name="Группа 144"/>
        <xdr:cNvGrpSpPr/>
      </xdr:nvGrpSpPr>
      <xdr:grpSpPr>
        <a:xfrm>
          <a:off x="5964175" y="6972300"/>
          <a:ext cx="792000" cy="241200"/>
          <a:chOff x="475692" y="4882065"/>
          <a:chExt cx="983573" cy="230832"/>
        </a:xfrm>
      </xdr:grpSpPr>
      <xdr:pic>
        <xdr:nvPicPr>
          <xdr:cNvPr id="146" name="Рисунок 145"/>
          <xdr:cNvPicPr>
            <a:picLocks/>
          </xdr:cNvPicPr>
        </xdr:nvPicPr>
        <xdr:blipFill>
          <a:blip xmlns:r="http://schemas.openxmlformats.org/officeDocument/2006/relationships" r:embed="rId6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038" y="4916623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47" name="TextBox 21"/>
          <xdr:cNvSpPr txBox="1"/>
        </xdr:nvSpPr>
        <xdr:spPr>
          <a:xfrm flipH="1">
            <a:off x="475692" y="4882065"/>
            <a:ext cx="983573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Golden oak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14</xdr:col>
      <xdr:colOff>259080</xdr:colOff>
      <xdr:row>24</xdr:row>
      <xdr:rowOff>68581</xdr:rowOff>
    </xdr:from>
    <xdr:to>
      <xdr:col>16</xdr:col>
      <xdr:colOff>243360</xdr:colOff>
      <xdr:row>25</xdr:row>
      <xdr:rowOff>137161</xdr:rowOff>
    </xdr:to>
    <xdr:grpSp>
      <xdr:nvGrpSpPr>
        <xdr:cNvPr id="148" name="Группа 147"/>
        <xdr:cNvGrpSpPr/>
      </xdr:nvGrpSpPr>
      <xdr:grpSpPr>
        <a:xfrm>
          <a:off x="5943600" y="7208521"/>
          <a:ext cx="822480" cy="251460"/>
          <a:chOff x="476671" y="4220834"/>
          <a:chExt cx="1023011" cy="230832"/>
        </a:xfrm>
      </xdr:grpSpPr>
      <xdr:pic>
        <xdr:nvPicPr>
          <xdr:cNvPr id="149" name="Рисунок 148"/>
          <xdr:cNvPicPr>
            <a:picLocks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0244" y="4248024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50" name="TextBox 27"/>
          <xdr:cNvSpPr txBox="1"/>
        </xdr:nvSpPr>
        <xdr:spPr>
          <a:xfrm flipH="1">
            <a:off x="476671" y="4220834"/>
            <a:ext cx="1023011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Dark oak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14</xdr:col>
      <xdr:colOff>291754</xdr:colOff>
      <xdr:row>25</xdr:row>
      <xdr:rowOff>125120</xdr:rowOff>
    </xdr:from>
    <xdr:to>
      <xdr:col>16</xdr:col>
      <xdr:colOff>245554</xdr:colOff>
      <xdr:row>26</xdr:row>
      <xdr:rowOff>118880</xdr:rowOff>
    </xdr:to>
    <xdr:grpSp>
      <xdr:nvGrpSpPr>
        <xdr:cNvPr id="151" name="Группа 150"/>
        <xdr:cNvGrpSpPr/>
      </xdr:nvGrpSpPr>
      <xdr:grpSpPr>
        <a:xfrm>
          <a:off x="5976274" y="7447940"/>
          <a:ext cx="792000" cy="237600"/>
          <a:chOff x="557893" y="3896556"/>
          <a:chExt cx="983573" cy="230832"/>
        </a:xfrm>
      </xdr:grpSpPr>
      <xdr:pic>
        <xdr:nvPicPr>
          <xdr:cNvPr id="152" name="Рисунок 151"/>
          <xdr:cNvPicPr>
            <a:picLocks/>
          </xdr:cNvPicPr>
        </xdr:nvPicPr>
        <xdr:blipFill>
          <a:blip xmlns:r="http://schemas.openxmlformats.org/officeDocument/2006/relationships" r:embed="rId6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9682" y="3925266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53" name="TextBox 28"/>
          <xdr:cNvSpPr txBox="1"/>
        </xdr:nvSpPr>
        <xdr:spPr>
          <a:xfrm flipH="1">
            <a:off x="557893" y="3896556"/>
            <a:ext cx="983573" cy="230832"/>
          </a:xfrm>
          <a:prstGeom prst="rect">
            <a:avLst/>
          </a:prstGeom>
          <a:noFill/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Cherry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14</xdr:col>
      <xdr:colOff>327660</xdr:colOff>
      <xdr:row>22</xdr:row>
      <xdr:rowOff>7620</xdr:rowOff>
    </xdr:from>
    <xdr:to>
      <xdr:col>16</xdr:col>
      <xdr:colOff>209460</xdr:colOff>
      <xdr:row>23</xdr:row>
      <xdr:rowOff>4740</xdr:rowOff>
    </xdr:to>
    <xdr:sp macro="" textlink="">
      <xdr:nvSpPr>
        <xdr:cNvPr id="154" name="Прямоугольник 153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6012180" y="6781800"/>
          <a:ext cx="720000" cy="180000"/>
        </a:xfrm>
        <a:prstGeom prst="rect">
          <a:avLst/>
        </a:prstGeom>
        <a:solidFill>
          <a:srgbClr val="26262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ADS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</a:t>
          </a:r>
          <a:r>
            <a:rPr lang="ru-RU" sz="1000">
              <a:solidFill>
                <a:schemeClr val="bg1"/>
              </a:solidFill>
            </a:rPr>
            <a:t>4</a:t>
          </a:r>
        </a:p>
      </xdr:txBody>
    </xdr:sp>
    <xdr:clientData/>
  </xdr:twoCellAnchor>
  <xdr:twoCellAnchor>
    <xdr:from>
      <xdr:col>17</xdr:col>
      <xdr:colOff>259080</xdr:colOff>
      <xdr:row>16</xdr:row>
      <xdr:rowOff>98040</xdr:rowOff>
    </xdr:from>
    <xdr:to>
      <xdr:col>19</xdr:col>
      <xdr:colOff>133260</xdr:colOff>
      <xdr:row>17</xdr:row>
      <xdr:rowOff>95160</xdr:rowOff>
    </xdr:to>
    <xdr:sp macro="" textlink="">
      <xdr:nvSpPr>
        <xdr:cNvPr id="155" name="Прямоугольник 154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7170420" y="5439660"/>
          <a:ext cx="720000" cy="180000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9016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17</xdr:col>
      <xdr:colOff>259080</xdr:colOff>
      <xdr:row>15</xdr:row>
      <xdr:rowOff>45720</xdr:rowOff>
    </xdr:from>
    <xdr:to>
      <xdr:col>19</xdr:col>
      <xdr:colOff>133260</xdr:colOff>
      <xdr:row>16</xdr:row>
      <xdr:rowOff>42840</xdr:rowOff>
    </xdr:to>
    <xdr:sp macro="" textlink="">
      <xdr:nvSpPr>
        <xdr:cNvPr id="156" name="Прямоугольник 155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7170420" y="5204460"/>
          <a:ext cx="720000" cy="180000"/>
        </a:xfrm>
        <a:prstGeom prst="rect">
          <a:avLst/>
        </a:prstGeom>
        <a:solidFill>
          <a:srgbClr val="4939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17</xdr:col>
      <xdr:colOff>211075</xdr:colOff>
      <xdr:row>17</xdr:row>
      <xdr:rowOff>106680</xdr:rowOff>
    </xdr:from>
    <xdr:to>
      <xdr:col>19</xdr:col>
      <xdr:colOff>157255</xdr:colOff>
      <xdr:row>18</xdr:row>
      <xdr:rowOff>81180</xdr:rowOff>
    </xdr:to>
    <xdr:grpSp>
      <xdr:nvGrpSpPr>
        <xdr:cNvPr id="157" name="Группа 156"/>
        <xdr:cNvGrpSpPr/>
      </xdr:nvGrpSpPr>
      <xdr:grpSpPr>
        <a:xfrm>
          <a:off x="7122415" y="5631180"/>
          <a:ext cx="792000" cy="241200"/>
          <a:chOff x="475692" y="4882065"/>
          <a:chExt cx="983573" cy="230832"/>
        </a:xfrm>
      </xdr:grpSpPr>
      <xdr:pic>
        <xdr:nvPicPr>
          <xdr:cNvPr id="158" name="Рисунок 157"/>
          <xdr:cNvPicPr>
            <a:picLocks/>
          </xdr:cNvPicPr>
        </xdr:nvPicPr>
        <xdr:blipFill>
          <a:blip xmlns:r="http://schemas.openxmlformats.org/officeDocument/2006/relationships" r:embed="rId6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038" y="4916623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59" name="TextBox 21"/>
          <xdr:cNvSpPr txBox="1"/>
        </xdr:nvSpPr>
        <xdr:spPr>
          <a:xfrm flipH="1">
            <a:off x="475692" y="4882065"/>
            <a:ext cx="983573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Golden oak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17</xdr:col>
      <xdr:colOff>190500</xdr:colOff>
      <xdr:row>18</xdr:row>
      <xdr:rowOff>76201</xdr:rowOff>
    </xdr:from>
    <xdr:to>
      <xdr:col>19</xdr:col>
      <xdr:colOff>167160</xdr:colOff>
      <xdr:row>19</xdr:row>
      <xdr:rowOff>15241</xdr:rowOff>
    </xdr:to>
    <xdr:grpSp>
      <xdr:nvGrpSpPr>
        <xdr:cNvPr id="160" name="Группа 159"/>
        <xdr:cNvGrpSpPr/>
      </xdr:nvGrpSpPr>
      <xdr:grpSpPr>
        <a:xfrm>
          <a:off x="7101840" y="5867401"/>
          <a:ext cx="822480" cy="251460"/>
          <a:chOff x="476671" y="4220834"/>
          <a:chExt cx="1023011" cy="230832"/>
        </a:xfrm>
      </xdr:grpSpPr>
      <xdr:pic>
        <xdr:nvPicPr>
          <xdr:cNvPr id="161" name="Рисунок 160"/>
          <xdr:cNvPicPr>
            <a:picLocks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0244" y="4248024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62" name="TextBox 27"/>
          <xdr:cNvSpPr txBox="1"/>
        </xdr:nvSpPr>
        <xdr:spPr>
          <a:xfrm flipH="1">
            <a:off x="476671" y="4220834"/>
            <a:ext cx="1023011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Dark oak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5</xdr:col>
      <xdr:colOff>30480</xdr:colOff>
      <xdr:row>73</xdr:row>
      <xdr:rowOff>19049</xdr:rowOff>
    </xdr:from>
    <xdr:to>
      <xdr:col>19</xdr:col>
      <xdr:colOff>305562</xdr:colOff>
      <xdr:row>73</xdr:row>
      <xdr:rowOff>2038349</xdr:rowOff>
    </xdr:to>
    <xdr:pic>
      <xdr:nvPicPr>
        <xdr:cNvPr id="163" name="Рисунок 162"/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02180" y="15838169"/>
          <a:ext cx="5860542" cy="20193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73</xdr:row>
      <xdr:rowOff>38100</xdr:rowOff>
    </xdr:from>
    <xdr:to>
      <xdr:col>5</xdr:col>
      <xdr:colOff>51213</xdr:colOff>
      <xdr:row>74</xdr:row>
      <xdr:rowOff>15240</xdr:rowOff>
    </xdr:to>
    <xdr:pic>
      <xdr:nvPicPr>
        <xdr:cNvPr id="164" name="Рисунок 163"/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8600" y="15857220"/>
          <a:ext cx="1994313" cy="20193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326487</xdr:colOff>
      <xdr:row>11</xdr:row>
      <xdr:rowOff>39781</xdr:rowOff>
    </xdr:from>
    <xdr:to>
      <xdr:col>23</xdr:col>
      <xdr:colOff>4483</xdr:colOff>
      <xdr:row>17</xdr:row>
      <xdr:rowOff>59661</xdr:rowOff>
    </xdr:to>
    <xdr:pic>
      <xdr:nvPicPr>
        <xdr:cNvPr id="2" name="Рисунок 1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813387" y="4642261"/>
          <a:ext cx="1019116" cy="1117160"/>
        </a:xfrm>
        <a:prstGeom prst="rect">
          <a:avLst/>
        </a:prstGeom>
      </xdr:spPr>
    </xdr:pic>
    <xdr:clientData/>
  </xdr:twoCellAnchor>
  <xdr:twoCellAnchor editAs="oneCell">
    <xdr:from>
      <xdr:col>25</xdr:col>
      <xdr:colOff>336176</xdr:colOff>
      <xdr:row>11</xdr:row>
      <xdr:rowOff>56030</xdr:rowOff>
    </xdr:from>
    <xdr:to>
      <xdr:col>27</xdr:col>
      <xdr:colOff>5753</xdr:colOff>
      <xdr:row>17</xdr:row>
      <xdr:rowOff>11208</xdr:rowOff>
    </xdr:to>
    <xdr:pic>
      <xdr:nvPicPr>
        <xdr:cNvPr id="3" name="Рисунок 2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56776" y="4658510"/>
          <a:ext cx="1155477" cy="10524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22411</xdr:rowOff>
    </xdr:from>
    <xdr:to>
      <xdr:col>7</xdr:col>
      <xdr:colOff>49400</xdr:colOff>
      <xdr:row>64</xdr:row>
      <xdr:rowOff>235323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117631"/>
          <a:ext cx="3364100" cy="1675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22413</xdr:colOff>
      <xdr:row>56</xdr:row>
      <xdr:rowOff>67236</xdr:rowOff>
    </xdr:from>
    <xdr:to>
      <xdr:col>15</xdr:col>
      <xdr:colOff>458537</xdr:colOff>
      <xdr:row>64</xdr:row>
      <xdr:rowOff>212912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6213" y="15162456"/>
          <a:ext cx="3407924" cy="16087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347383</xdr:colOff>
      <xdr:row>55</xdr:row>
      <xdr:rowOff>175785</xdr:rowOff>
    </xdr:from>
    <xdr:to>
      <xdr:col>23</xdr:col>
      <xdr:colOff>280145</xdr:colOff>
      <xdr:row>64</xdr:row>
      <xdr:rowOff>230848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8763" y="15088125"/>
          <a:ext cx="3529402" cy="17009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56030</xdr:colOff>
      <xdr:row>66</xdr:row>
      <xdr:rowOff>176366</xdr:rowOff>
    </xdr:from>
    <xdr:to>
      <xdr:col>15</xdr:col>
      <xdr:colOff>470648</xdr:colOff>
      <xdr:row>74</xdr:row>
      <xdr:rowOff>427336</xdr:rowOff>
    </xdr:to>
    <xdr:pic>
      <xdr:nvPicPr>
        <xdr:cNvPr id="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9830" y="17168966"/>
          <a:ext cx="3386418" cy="17140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67</xdr:row>
      <xdr:rowOff>67237</xdr:rowOff>
    </xdr:from>
    <xdr:to>
      <xdr:col>7</xdr:col>
      <xdr:colOff>171203</xdr:colOff>
      <xdr:row>74</xdr:row>
      <xdr:rowOff>358589</xdr:rowOff>
    </xdr:to>
    <xdr:pic>
      <xdr:nvPicPr>
        <xdr:cNvPr id="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17242717"/>
          <a:ext cx="3485902" cy="15715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2</xdr:colOff>
      <xdr:row>67</xdr:row>
      <xdr:rowOff>11456</xdr:rowOff>
    </xdr:from>
    <xdr:to>
      <xdr:col>23</xdr:col>
      <xdr:colOff>235323</xdr:colOff>
      <xdr:row>74</xdr:row>
      <xdr:rowOff>437031</xdr:rowOff>
    </xdr:to>
    <xdr:pic>
      <xdr:nvPicPr>
        <xdr:cNvPr id="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0482" y="17186936"/>
          <a:ext cx="3412861" cy="17057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77</xdr:row>
      <xdr:rowOff>33618</xdr:rowOff>
    </xdr:from>
    <xdr:to>
      <xdr:col>7</xdr:col>
      <xdr:colOff>145196</xdr:colOff>
      <xdr:row>86</xdr:row>
      <xdr:rowOff>0</xdr:rowOff>
    </xdr:to>
    <xdr:pic>
      <xdr:nvPicPr>
        <xdr:cNvPr id="1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312218"/>
          <a:ext cx="3459896" cy="18561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134471</xdr:colOff>
      <xdr:row>77</xdr:row>
      <xdr:rowOff>22412</xdr:rowOff>
    </xdr:from>
    <xdr:to>
      <xdr:col>16</xdr:col>
      <xdr:colOff>212913</xdr:colOff>
      <xdr:row>85</xdr:row>
      <xdr:rowOff>380507</xdr:rowOff>
    </xdr:to>
    <xdr:pic>
      <xdr:nvPicPr>
        <xdr:cNvPr id="11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8271" y="19301012"/>
          <a:ext cx="3576022" cy="1821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7</xdr:col>
      <xdr:colOff>394447</xdr:colOff>
      <xdr:row>93</xdr:row>
      <xdr:rowOff>705972</xdr:rowOff>
    </xdr:to>
    <xdr:pic>
      <xdr:nvPicPr>
        <xdr:cNvPr id="1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1534120"/>
          <a:ext cx="3709147" cy="18337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212911</xdr:colOff>
      <xdr:row>77</xdr:row>
      <xdr:rowOff>13873</xdr:rowOff>
    </xdr:from>
    <xdr:to>
      <xdr:col>23</xdr:col>
      <xdr:colOff>403409</xdr:colOff>
      <xdr:row>85</xdr:row>
      <xdr:rowOff>400698</xdr:rowOff>
    </xdr:to>
    <xdr:pic>
      <xdr:nvPicPr>
        <xdr:cNvPr id="1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63391" y="19292473"/>
          <a:ext cx="3368038" cy="18498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369795</xdr:colOff>
      <xdr:row>87</xdr:row>
      <xdr:rowOff>171811</xdr:rowOff>
    </xdr:from>
    <xdr:to>
      <xdr:col>16</xdr:col>
      <xdr:colOff>275666</xdr:colOff>
      <xdr:row>93</xdr:row>
      <xdr:rowOff>775941</xdr:rowOff>
    </xdr:to>
    <xdr:pic>
      <xdr:nvPicPr>
        <xdr:cNvPr id="1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595" y="21523051"/>
          <a:ext cx="3403451" cy="19147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24</xdr:col>
      <xdr:colOff>88966</xdr:colOff>
      <xdr:row>56</xdr:row>
      <xdr:rowOff>0</xdr:rowOff>
    </xdr:from>
    <xdr:to>
      <xdr:col>27</xdr:col>
      <xdr:colOff>1268503</xdr:colOff>
      <xdr:row>64</xdr:row>
      <xdr:rowOff>236919</xdr:rowOff>
    </xdr:to>
    <xdr:pic>
      <xdr:nvPicPr>
        <xdr:cNvPr id="15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47566" y="15095220"/>
          <a:ext cx="3427437" cy="16999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24</xdr:col>
      <xdr:colOff>44822</xdr:colOff>
      <xdr:row>67</xdr:row>
      <xdr:rowOff>1</xdr:rowOff>
    </xdr:from>
    <xdr:to>
      <xdr:col>27</xdr:col>
      <xdr:colOff>986118</xdr:colOff>
      <xdr:row>74</xdr:row>
      <xdr:rowOff>399510</xdr:rowOff>
    </xdr:to>
    <xdr:pic>
      <xdr:nvPicPr>
        <xdr:cNvPr id="1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03422" y="17175481"/>
          <a:ext cx="3189196" cy="16796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381000</xdr:colOff>
      <xdr:row>1</xdr:row>
      <xdr:rowOff>194009</xdr:rowOff>
    </xdr:from>
    <xdr:to>
      <xdr:col>6</xdr:col>
      <xdr:colOff>241247</xdr:colOff>
      <xdr:row>8</xdr:row>
      <xdr:rowOff>315731</xdr:rowOff>
    </xdr:to>
    <xdr:pic>
      <xdr:nvPicPr>
        <xdr:cNvPr id="17" name="Рисунок 16" descr="SDN-1 профили рамы и коробки.png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81000" y="422609"/>
          <a:ext cx="2626307" cy="214864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160886</xdr:colOff>
      <xdr:row>1</xdr:row>
      <xdr:rowOff>190500</xdr:rowOff>
    </xdr:from>
    <xdr:to>
      <xdr:col>18</xdr:col>
      <xdr:colOff>159765</xdr:colOff>
      <xdr:row>8</xdr:row>
      <xdr:rowOff>454755</xdr:rowOff>
    </xdr:to>
    <xdr:pic>
      <xdr:nvPicPr>
        <xdr:cNvPr id="18" name="Рисунок 17" descr="SDN-2 профили рамы и коробки.png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028286" y="419100"/>
          <a:ext cx="2201059" cy="2291175"/>
        </a:xfrm>
        <a:prstGeom prst="rect">
          <a:avLst/>
        </a:prstGeom>
      </xdr:spPr>
    </xdr:pic>
    <xdr:clientData/>
  </xdr:twoCellAnchor>
  <xdr:twoCellAnchor editAs="oneCell">
    <xdr:from>
      <xdr:col>23</xdr:col>
      <xdr:colOff>145677</xdr:colOff>
      <xdr:row>1</xdr:row>
      <xdr:rowOff>211092</xdr:rowOff>
    </xdr:from>
    <xdr:to>
      <xdr:col>26</xdr:col>
      <xdr:colOff>380120</xdr:colOff>
      <xdr:row>8</xdr:row>
      <xdr:rowOff>399717</xdr:rowOff>
    </xdr:to>
    <xdr:pic>
      <xdr:nvPicPr>
        <xdr:cNvPr id="19" name="Рисунок 18" descr="SD-Thermo профили рамы и коробки.png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973697" y="439692"/>
          <a:ext cx="2451863" cy="2215545"/>
        </a:xfrm>
        <a:prstGeom prst="rect">
          <a:avLst/>
        </a:prstGeom>
      </xdr:spPr>
    </xdr:pic>
    <xdr:clientData/>
  </xdr:twoCellAnchor>
  <xdr:twoCellAnchor editAs="oneCell">
    <xdr:from>
      <xdr:col>13</xdr:col>
      <xdr:colOff>149413</xdr:colOff>
      <xdr:row>48</xdr:row>
      <xdr:rowOff>7470</xdr:rowOff>
    </xdr:from>
    <xdr:to>
      <xdr:col>15</xdr:col>
      <xdr:colOff>55866</xdr:colOff>
      <xdr:row>49</xdr:row>
      <xdr:rowOff>42328</xdr:rowOff>
    </xdr:to>
    <xdr:pic>
      <xdr:nvPicPr>
        <xdr:cNvPr id="20" name="Рисунок 19"/>
        <xdr:cNvPicPr preferRelativeResize="0">
          <a:picLocks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16813" y="13212930"/>
          <a:ext cx="744653" cy="347278"/>
        </a:xfrm>
        <a:prstGeom prst="rect">
          <a:avLst/>
        </a:prstGeom>
      </xdr:spPr>
    </xdr:pic>
    <xdr:clientData/>
  </xdr:twoCellAnchor>
  <xdr:twoCellAnchor editAs="oneCell">
    <xdr:from>
      <xdr:col>15</xdr:col>
      <xdr:colOff>143937</xdr:colOff>
      <xdr:row>48</xdr:row>
      <xdr:rowOff>7470</xdr:rowOff>
    </xdr:from>
    <xdr:to>
      <xdr:col>16</xdr:col>
      <xdr:colOff>340324</xdr:colOff>
      <xdr:row>49</xdr:row>
      <xdr:rowOff>46083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37" y="13212930"/>
          <a:ext cx="722167" cy="351033"/>
        </a:xfrm>
        <a:prstGeom prst="rect">
          <a:avLst/>
        </a:prstGeom>
      </xdr:spPr>
    </xdr:pic>
    <xdr:clientData/>
  </xdr:twoCellAnchor>
  <xdr:twoCellAnchor editAs="oneCell">
    <xdr:from>
      <xdr:col>19</xdr:col>
      <xdr:colOff>14942</xdr:colOff>
      <xdr:row>48</xdr:row>
      <xdr:rowOff>7470</xdr:rowOff>
    </xdr:from>
    <xdr:to>
      <xdr:col>20</xdr:col>
      <xdr:colOff>392043</xdr:colOff>
      <xdr:row>49</xdr:row>
      <xdr:rowOff>47353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3622" y="13212930"/>
          <a:ext cx="750481" cy="352303"/>
        </a:xfrm>
        <a:prstGeom prst="rect">
          <a:avLst/>
        </a:prstGeom>
      </xdr:spPr>
    </xdr:pic>
    <xdr:clientData/>
  </xdr:twoCellAnchor>
  <xdr:twoCellAnchor editAs="oneCell">
    <xdr:from>
      <xdr:col>17</xdr:col>
      <xdr:colOff>7054</xdr:colOff>
      <xdr:row>48</xdr:row>
      <xdr:rowOff>7470</xdr:rowOff>
    </xdr:from>
    <xdr:to>
      <xdr:col>18</xdr:col>
      <xdr:colOff>348214</xdr:colOff>
      <xdr:row>49</xdr:row>
      <xdr:rowOff>42328</xdr:rowOff>
    </xdr:to>
    <xdr:pic>
      <xdr:nvPicPr>
        <xdr:cNvPr id="23" name="Рисунок 22"/>
        <xdr:cNvPicPr preferRelativeResize="0">
          <a:picLocks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-589"/>
        <a:stretch/>
      </xdr:blipFill>
      <xdr:spPr>
        <a:xfrm>
          <a:off x="7657534" y="13212930"/>
          <a:ext cx="760260" cy="347278"/>
        </a:xfrm>
        <a:prstGeom prst="rect">
          <a:avLst/>
        </a:prstGeom>
      </xdr:spPr>
    </xdr:pic>
    <xdr:clientData/>
  </xdr:twoCellAnchor>
  <xdr:twoCellAnchor editAs="oneCell">
    <xdr:from>
      <xdr:col>24</xdr:col>
      <xdr:colOff>107575</xdr:colOff>
      <xdr:row>77</xdr:row>
      <xdr:rowOff>107576</xdr:rowOff>
    </xdr:from>
    <xdr:to>
      <xdr:col>27</xdr:col>
      <xdr:colOff>1021975</xdr:colOff>
      <xdr:row>86</xdr:row>
      <xdr:rowOff>35858</xdr:rowOff>
    </xdr:to>
    <xdr:pic>
      <xdr:nvPicPr>
        <xdr:cNvPr id="24" name="Рисунок 23"/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766175" y="19386176"/>
          <a:ext cx="3162300" cy="1818042"/>
        </a:xfrm>
        <a:prstGeom prst="rect">
          <a:avLst/>
        </a:prstGeom>
      </xdr:spPr>
    </xdr:pic>
    <xdr:clientData/>
  </xdr:twoCellAnchor>
  <xdr:twoCellAnchor editAs="oneCell">
    <xdr:from>
      <xdr:col>1</xdr:col>
      <xdr:colOff>197224</xdr:colOff>
      <xdr:row>11</xdr:row>
      <xdr:rowOff>0</xdr:rowOff>
    </xdr:from>
    <xdr:to>
      <xdr:col>3</xdr:col>
      <xdr:colOff>114025</xdr:colOff>
      <xdr:row>17</xdr:row>
      <xdr:rowOff>4236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26" t="20556" r="28704" b="22037"/>
        <a:stretch/>
      </xdr:blipFill>
      <xdr:spPr>
        <a:xfrm>
          <a:off x="616324" y="4602480"/>
          <a:ext cx="755001" cy="1101516"/>
        </a:xfrm>
        <a:prstGeom prst="rect">
          <a:avLst/>
        </a:prstGeom>
      </xdr:spPr>
    </xdr:pic>
    <xdr:clientData/>
  </xdr:twoCellAnchor>
  <xdr:twoCellAnchor editAs="oneCell">
    <xdr:from>
      <xdr:col>4</xdr:col>
      <xdr:colOff>347928</xdr:colOff>
      <xdr:row>11</xdr:row>
      <xdr:rowOff>0</xdr:rowOff>
    </xdr:from>
    <xdr:to>
      <xdr:col>6</xdr:col>
      <xdr:colOff>148079</xdr:colOff>
      <xdr:row>17</xdr:row>
      <xdr:rowOff>4236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21" t="20435" r="28308" b="21580"/>
        <a:stretch/>
      </xdr:blipFill>
      <xdr:spPr>
        <a:xfrm>
          <a:off x="2161488" y="4602480"/>
          <a:ext cx="752651" cy="1101516"/>
        </a:xfrm>
        <a:prstGeom prst="rect">
          <a:avLst/>
        </a:prstGeom>
      </xdr:spPr>
    </xdr:pic>
    <xdr:clientData/>
  </xdr:twoCellAnchor>
  <xdr:twoCellAnchor editAs="oneCell">
    <xdr:from>
      <xdr:col>8</xdr:col>
      <xdr:colOff>335365</xdr:colOff>
      <xdr:row>11</xdr:row>
      <xdr:rowOff>0</xdr:rowOff>
    </xdr:from>
    <xdr:to>
      <xdr:col>10</xdr:col>
      <xdr:colOff>258689</xdr:colOff>
      <xdr:row>17</xdr:row>
      <xdr:rowOff>4236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41" t="20556" r="28889" b="21852"/>
        <a:stretch/>
      </xdr:blipFill>
      <xdr:spPr>
        <a:xfrm>
          <a:off x="4069165" y="4602480"/>
          <a:ext cx="753904" cy="1101516"/>
        </a:xfrm>
        <a:prstGeom prst="rect">
          <a:avLst/>
        </a:prstGeom>
      </xdr:spPr>
    </xdr:pic>
    <xdr:clientData/>
  </xdr:twoCellAnchor>
  <xdr:twoCellAnchor editAs="oneCell">
    <xdr:from>
      <xdr:col>13</xdr:col>
      <xdr:colOff>37633</xdr:colOff>
      <xdr:row>11</xdr:row>
      <xdr:rowOff>0</xdr:rowOff>
    </xdr:from>
    <xdr:to>
      <xdr:col>14</xdr:col>
      <xdr:colOff>384214</xdr:colOff>
      <xdr:row>17</xdr:row>
      <xdr:rowOff>4236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26" t="20741" r="28518" b="22223"/>
        <a:stretch/>
      </xdr:blipFill>
      <xdr:spPr>
        <a:xfrm>
          <a:off x="5905033" y="4602480"/>
          <a:ext cx="765681" cy="1101516"/>
        </a:xfrm>
        <a:prstGeom prst="rect">
          <a:avLst/>
        </a:prstGeom>
      </xdr:spPr>
    </xdr:pic>
    <xdr:clientData/>
  </xdr:twoCellAnchor>
  <xdr:twoCellAnchor editAs="oneCell">
    <xdr:from>
      <xdr:col>16</xdr:col>
      <xdr:colOff>368450</xdr:colOff>
      <xdr:row>11</xdr:row>
      <xdr:rowOff>0</xdr:rowOff>
    </xdr:from>
    <xdr:to>
      <xdr:col>18</xdr:col>
      <xdr:colOff>281768</xdr:colOff>
      <xdr:row>17</xdr:row>
      <xdr:rowOff>4236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11" t="20740" r="28704" b="21852"/>
        <a:stretch/>
      </xdr:blipFill>
      <xdr:spPr>
        <a:xfrm>
          <a:off x="7599830" y="4602480"/>
          <a:ext cx="751518" cy="1101516"/>
        </a:xfrm>
        <a:prstGeom prst="rect">
          <a:avLst/>
        </a:prstGeom>
      </xdr:spPr>
    </xdr:pic>
    <xdr:clientData/>
  </xdr:twoCellAnchor>
  <xdr:twoCellAnchor>
    <xdr:from>
      <xdr:col>0</xdr:col>
      <xdr:colOff>53789</xdr:colOff>
      <xdr:row>31</xdr:row>
      <xdr:rowOff>275177</xdr:rowOff>
    </xdr:from>
    <xdr:to>
      <xdr:col>1</xdr:col>
      <xdr:colOff>352448</xdr:colOff>
      <xdr:row>32</xdr:row>
      <xdr:rowOff>69695</xdr:rowOff>
    </xdr:to>
    <xdr:sp macro="" textlink="">
      <xdr:nvSpPr>
        <xdr:cNvPr id="30" name="Прямоугольник 29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53789" y="9022937"/>
          <a:ext cx="717759" cy="175518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9016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0</xdr:col>
      <xdr:colOff>53789</xdr:colOff>
      <xdr:row>29</xdr:row>
      <xdr:rowOff>180459</xdr:rowOff>
    </xdr:from>
    <xdr:to>
      <xdr:col>1</xdr:col>
      <xdr:colOff>352448</xdr:colOff>
      <xdr:row>30</xdr:row>
      <xdr:rowOff>172200</xdr:rowOff>
    </xdr:to>
    <xdr:sp macro="" textlink="">
      <xdr:nvSpPr>
        <xdr:cNvPr id="31" name="Прямоугольник 30">
          <a:extLst>
            <a:ext uri="{FF2B5EF4-FFF2-40B4-BE49-F238E27FC236}">
              <a16:creationId xmlns:a16="http://schemas.microsoft.com/office/drawing/2014/main" id="{A06E6119-ECC2-6AC4-677A-9D59AA0772D8}"/>
            </a:ext>
          </a:extLst>
        </xdr:cNvPr>
        <xdr:cNvSpPr/>
      </xdr:nvSpPr>
      <xdr:spPr>
        <a:xfrm>
          <a:off x="53789" y="8547219"/>
          <a:ext cx="717759" cy="182241"/>
        </a:xfrm>
        <a:prstGeom prst="rect">
          <a:avLst/>
        </a:prstGeom>
        <a:solidFill>
          <a:srgbClr val="A5A8A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9006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53789</xdr:colOff>
      <xdr:row>28</xdr:row>
      <xdr:rowOff>133100</xdr:rowOff>
    </xdr:from>
    <xdr:to>
      <xdr:col>1</xdr:col>
      <xdr:colOff>352448</xdr:colOff>
      <xdr:row>29</xdr:row>
      <xdr:rowOff>124841</xdr:rowOff>
    </xdr:to>
    <xdr:sp macro="" textlink="">
      <xdr:nvSpPr>
        <xdr:cNvPr id="32" name="Прямоугольник 31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53789" y="8309360"/>
          <a:ext cx="717759" cy="182241"/>
        </a:xfrm>
        <a:prstGeom prst="rect">
          <a:avLst/>
        </a:prstGeom>
        <a:solidFill>
          <a:srgbClr val="4432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8017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53789</xdr:colOff>
      <xdr:row>27</xdr:row>
      <xdr:rowOff>84396</xdr:rowOff>
    </xdr:from>
    <xdr:to>
      <xdr:col>1</xdr:col>
      <xdr:colOff>352448</xdr:colOff>
      <xdr:row>28</xdr:row>
      <xdr:rowOff>85102</xdr:rowOff>
    </xdr:to>
    <xdr:sp macro="" textlink="">
      <xdr:nvSpPr>
        <xdr:cNvPr id="33" name="Прямоугольник 32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53789" y="8077776"/>
          <a:ext cx="717759" cy="183586"/>
        </a:xfrm>
        <a:prstGeom prst="rect">
          <a:avLst/>
        </a:prstGeom>
        <a:solidFill>
          <a:srgbClr val="4939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53789</xdr:colOff>
      <xdr:row>26</xdr:row>
      <xdr:rowOff>135649</xdr:rowOff>
    </xdr:from>
    <xdr:to>
      <xdr:col>1</xdr:col>
      <xdr:colOff>352448</xdr:colOff>
      <xdr:row>27</xdr:row>
      <xdr:rowOff>28778</xdr:rowOff>
    </xdr:to>
    <xdr:sp macro="" textlink="">
      <xdr:nvSpPr>
        <xdr:cNvPr id="34" name="Прямоугольник 33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53789" y="7839469"/>
          <a:ext cx="717759" cy="182689"/>
        </a:xfrm>
        <a:prstGeom prst="rect">
          <a:avLst/>
        </a:prstGeom>
        <a:solidFill>
          <a:srgbClr val="373F43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7016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53789</xdr:colOff>
      <xdr:row>25</xdr:row>
      <xdr:rowOff>186901</xdr:rowOff>
    </xdr:from>
    <xdr:to>
      <xdr:col>1</xdr:col>
      <xdr:colOff>352448</xdr:colOff>
      <xdr:row>26</xdr:row>
      <xdr:rowOff>80031</xdr:rowOff>
    </xdr:to>
    <xdr:sp macro="" textlink="">
      <xdr:nvSpPr>
        <xdr:cNvPr id="35" name="Прямоугольник 34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53789" y="7601161"/>
          <a:ext cx="717759" cy="182690"/>
        </a:xfrm>
        <a:prstGeom prst="rect">
          <a:avLst/>
        </a:prstGeom>
        <a:solidFill>
          <a:srgbClr val="0F433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6005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53789</xdr:colOff>
      <xdr:row>24</xdr:row>
      <xdr:rowOff>247118</xdr:rowOff>
    </xdr:from>
    <xdr:to>
      <xdr:col>1</xdr:col>
      <xdr:colOff>352448</xdr:colOff>
      <xdr:row>25</xdr:row>
      <xdr:rowOff>131283</xdr:rowOff>
    </xdr:to>
    <xdr:sp macro="" textlink="">
      <xdr:nvSpPr>
        <xdr:cNvPr id="36" name="Прямоугольник 35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53789" y="7364198"/>
          <a:ext cx="717759" cy="181345"/>
        </a:xfrm>
        <a:prstGeom prst="rect">
          <a:avLst/>
        </a:prstGeom>
        <a:solidFill>
          <a:srgbClr val="13447C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5010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53789</xdr:colOff>
      <xdr:row>24</xdr:row>
      <xdr:rowOff>11500</xdr:rowOff>
    </xdr:from>
    <xdr:to>
      <xdr:col>1</xdr:col>
      <xdr:colOff>352448</xdr:colOff>
      <xdr:row>24</xdr:row>
      <xdr:rowOff>191500</xdr:rowOff>
    </xdr:to>
    <xdr:sp macro="" textlink="">
      <xdr:nvSpPr>
        <xdr:cNvPr id="37" name="Прямоугольник 36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53789" y="7128580"/>
          <a:ext cx="717759" cy="180000"/>
        </a:xfrm>
        <a:prstGeom prst="rect">
          <a:avLst/>
        </a:prstGeom>
        <a:solidFill>
          <a:srgbClr val="701F29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3004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53789</xdr:colOff>
      <xdr:row>23</xdr:row>
      <xdr:rowOff>53788</xdr:rowOff>
    </xdr:from>
    <xdr:to>
      <xdr:col>1</xdr:col>
      <xdr:colOff>352448</xdr:colOff>
      <xdr:row>23</xdr:row>
      <xdr:rowOff>233788</xdr:rowOff>
    </xdr:to>
    <xdr:sp macro="" textlink="">
      <xdr:nvSpPr>
        <xdr:cNvPr id="38" name="Прямоугольник 37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53789" y="6888928"/>
          <a:ext cx="717759" cy="180000"/>
        </a:xfrm>
        <a:prstGeom prst="rect">
          <a:avLst/>
        </a:prstGeom>
        <a:solidFill>
          <a:srgbClr val="EADEB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1015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0</xdr:col>
      <xdr:colOff>53789</xdr:colOff>
      <xdr:row>31</xdr:row>
      <xdr:rowOff>39559</xdr:rowOff>
    </xdr:from>
    <xdr:to>
      <xdr:col>1</xdr:col>
      <xdr:colOff>352448</xdr:colOff>
      <xdr:row>31</xdr:row>
      <xdr:rowOff>219559</xdr:rowOff>
    </xdr:to>
    <xdr:sp macro="" textlink="">
      <xdr:nvSpPr>
        <xdr:cNvPr id="39" name="Прямоугольник 38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53789" y="8787319"/>
          <a:ext cx="717759" cy="180000"/>
        </a:xfrm>
        <a:prstGeom prst="rect">
          <a:avLst/>
        </a:prstGeom>
        <a:solidFill>
          <a:srgbClr val="8F8F8C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9007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53789</xdr:colOff>
      <xdr:row>32</xdr:row>
      <xdr:rowOff>125317</xdr:rowOff>
    </xdr:from>
    <xdr:to>
      <xdr:col>1</xdr:col>
      <xdr:colOff>352448</xdr:colOff>
      <xdr:row>32</xdr:row>
      <xdr:rowOff>305317</xdr:rowOff>
    </xdr:to>
    <xdr:sp macro="" textlink="">
      <xdr:nvSpPr>
        <xdr:cNvPr id="40" name="Прямоугольник 39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53789" y="9254077"/>
          <a:ext cx="717759" cy="180000"/>
        </a:xfrm>
        <a:prstGeom prst="rect">
          <a:avLst/>
        </a:prstGeom>
        <a:solidFill>
          <a:srgbClr val="515059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ADS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703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249667</xdr:colOff>
      <xdr:row>33</xdr:row>
      <xdr:rowOff>161566</xdr:rowOff>
    </xdr:from>
    <xdr:to>
      <xdr:col>3</xdr:col>
      <xdr:colOff>548325</xdr:colOff>
      <xdr:row>34</xdr:row>
      <xdr:rowOff>45730</xdr:rowOff>
    </xdr:to>
    <xdr:sp macro="" textlink="">
      <xdr:nvSpPr>
        <xdr:cNvPr id="41" name="Прямоугольник 40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1087867" y="9671326"/>
          <a:ext cx="717758" cy="181344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9016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2</xdr:col>
      <xdr:colOff>249667</xdr:colOff>
      <xdr:row>32</xdr:row>
      <xdr:rowOff>82568</xdr:rowOff>
    </xdr:from>
    <xdr:to>
      <xdr:col>3</xdr:col>
      <xdr:colOff>548325</xdr:colOff>
      <xdr:row>32</xdr:row>
      <xdr:rowOff>262568</xdr:rowOff>
    </xdr:to>
    <xdr:sp macro="" textlink="">
      <xdr:nvSpPr>
        <xdr:cNvPr id="42" name="Прямоугольник 41">
          <a:extLst>
            <a:ext uri="{FF2B5EF4-FFF2-40B4-BE49-F238E27FC236}">
              <a16:creationId xmlns:a16="http://schemas.microsoft.com/office/drawing/2014/main" id="{A06E6119-ECC2-6AC4-677A-9D59AA0772D8}"/>
            </a:ext>
          </a:extLst>
        </xdr:cNvPr>
        <xdr:cNvSpPr/>
      </xdr:nvSpPr>
      <xdr:spPr>
        <a:xfrm>
          <a:off x="1087867" y="9211328"/>
          <a:ext cx="717758" cy="180000"/>
        </a:xfrm>
        <a:prstGeom prst="rect">
          <a:avLst/>
        </a:prstGeom>
        <a:solidFill>
          <a:srgbClr val="A5A8A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9006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249667</xdr:colOff>
      <xdr:row>29</xdr:row>
      <xdr:rowOff>147848</xdr:rowOff>
    </xdr:from>
    <xdr:to>
      <xdr:col>3</xdr:col>
      <xdr:colOff>548325</xdr:colOff>
      <xdr:row>30</xdr:row>
      <xdr:rowOff>139589</xdr:rowOff>
    </xdr:to>
    <xdr:sp macro="" textlink="">
      <xdr:nvSpPr>
        <xdr:cNvPr id="43" name="Прямоугольник 42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087867" y="8514608"/>
          <a:ext cx="717758" cy="182241"/>
        </a:xfrm>
        <a:prstGeom prst="rect">
          <a:avLst/>
        </a:prstGeom>
        <a:solidFill>
          <a:srgbClr val="4432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8017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249667</xdr:colOff>
      <xdr:row>28</xdr:row>
      <xdr:rowOff>111487</xdr:rowOff>
    </xdr:from>
    <xdr:to>
      <xdr:col>3</xdr:col>
      <xdr:colOff>548325</xdr:colOff>
      <xdr:row>29</xdr:row>
      <xdr:rowOff>95608</xdr:rowOff>
    </xdr:to>
    <xdr:sp macro="" textlink="">
      <xdr:nvSpPr>
        <xdr:cNvPr id="44" name="Прямоугольник 43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087867" y="8287747"/>
          <a:ext cx="717758" cy="174621"/>
        </a:xfrm>
        <a:prstGeom prst="rect">
          <a:avLst/>
        </a:prstGeom>
        <a:solidFill>
          <a:srgbClr val="4939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249667</xdr:colOff>
      <xdr:row>26</xdr:row>
      <xdr:rowOff>113172</xdr:rowOff>
    </xdr:from>
    <xdr:to>
      <xdr:col>3</xdr:col>
      <xdr:colOff>548325</xdr:colOff>
      <xdr:row>27</xdr:row>
      <xdr:rowOff>6301</xdr:rowOff>
    </xdr:to>
    <xdr:sp macro="" textlink="">
      <xdr:nvSpPr>
        <xdr:cNvPr id="45" name="Прямоугольник 44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087867" y="7816992"/>
          <a:ext cx="717758" cy="182689"/>
        </a:xfrm>
        <a:prstGeom prst="rect">
          <a:avLst/>
        </a:prstGeom>
        <a:solidFill>
          <a:srgbClr val="373F43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7016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249667</xdr:colOff>
      <xdr:row>25</xdr:row>
      <xdr:rowOff>167802</xdr:rowOff>
    </xdr:from>
    <xdr:to>
      <xdr:col>3</xdr:col>
      <xdr:colOff>548325</xdr:colOff>
      <xdr:row>26</xdr:row>
      <xdr:rowOff>60932</xdr:rowOff>
    </xdr:to>
    <xdr:sp macro="" textlink="">
      <xdr:nvSpPr>
        <xdr:cNvPr id="46" name="Прямоугольник 45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087867" y="7582062"/>
          <a:ext cx="717758" cy="182690"/>
        </a:xfrm>
        <a:prstGeom prst="rect">
          <a:avLst/>
        </a:prstGeom>
        <a:solidFill>
          <a:srgbClr val="0F433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6005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249667</xdr:colOff>
      <xdr:row>24</xdr:row>
      <xdr:rowOff>231397</xdr:rowOff>
    </xdr:from>
    <xdr:to>
      <xdr:col>3</xdr:col>
      <xdr:colOff>548325</xdr:colOff>
      <xdr:row>25</xdr:row>
      <xdr:rowOff>115562</xdr:rowOff>
    </xdr:to>
    <xdr:sp macro="" textlink="">
      <xdr:nvSpPr>
        <xdr:cNvPr id="47" name="Прямоугольник 46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087867" y="7348477"/>
          <a:ext cx="717758" cy="181345"/>
        </a:xfrm>
        <a:prstGeom prst="rect">
          <a:avLst/>
        </a:prstGeom>
        <a:solidFill>
          <a:srgbClr val="13447C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5010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249667</xdr:colOff>
      <xdr:row>23</xdr:row>
      <xdr:rowOff>277063</xdr:rowOff>
    </xdr:from>
    <xdr:to>
      <xdr:col>3</xdr:col>
      <xdr:colOff>548325</xdr:colOff>
      <xdr:row>24</xdr:row>
      <xdr:rowOff>179157</xdr:rowOff>
    </xdr:to>
    <xdr:sp macro="" textlink="">
      <xdr:nvSpPr>
        <xdr:cNvPr id="48" name="Прямоугольник 47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1087867" y="7112203"/>
          <a:ext cx="717758" cy="184034"/>
        </a:xfrm>
        <a:prstGeom prst="rect">
          <a:avLst/>
        </a:prstGeom>
        <a:solidFill>
          <a:srgbClr val="701F29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3004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257287</xdr:colOff>
      <xdr:row>23</xdr:row>
      <xdr:rowOff>44823</xdr:rowOff>
    </xdr:from>
    <xdr:to>
      <xdr:col>4</xdr:col>
      <xdr:colOff>134</xdr:colOff>
      <xdr:row>23</xdr:row>
      <xdr:rowOff>224823</xdr:rowOff>
    </xdr:to>
    <xdr:sp macro="" textlink="">
      <xdr:nvSpPr>
        <xdr:cNvPr id="49" name="Прямоугольник 48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1095487" y="6879963"/>
          <a:ext cx="718207" cy="180000"/>
        </a:xfrm>
        <a:prstGeom prst="rect">
          <a:avLst/>
        </a:prstGeom>
        <a:solidFill>
          <a:srgbClr val="EADEB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1015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2</xdr:col>
      <xdr:colOff>249667</xdr:colOff>
      <xdr:row>32</xdr:row>
      <xdr:rowOff>314808</xdr:rowOff>
    </xdr:from>
    <xdr:to>
      <xdr:col>3</xdr:col>
      <xdr:colOff>548325</xdr:colOff>
      <xdr:row>33</xdr:row>
      <xdr:rowOff>109326</xdr:rowOff>
    </xdr:to>
    <xdr:sp macro="" textlink="">
      <xdr:nvSpPr>
        <xdr:cNvPr id="50" name="Прямоугольник 49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1087867" y="9443568"/>
          <a:ext cx="717758" cy="175518"/>
        </a:xfrm>
        <a:prstGeom prst="rect">
          <a:avLst/>
        </a:prstGeom>
        <a:solidFill>
          <a:srgbClr val="8F8F8C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9007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249667</xdr:colOff>
      <xdr:row>34</xdr:row>
      <xdr:rowOff>97974</xdr:rowOff>
    </xdr:from>
    <xdr:to>
      <xdr:col>3</xdr:col>
      <xdr:colOff>548325</xdr:colOff>
      <xdr:row>34</xdr:row>
      <xdr:rowOff>277974</xdr:rowOff>
    </xdr:to>
    <xdr:sp macro="" textlink="">
      <xdr:nvSpPr>
        <xdr:cNvPr id="51" name="Прямоугольник 50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1087867" y="9904914"/>
          <a:ext cx="717758" cy="180000"/>
        </a:xfrm>
        <a:prstGeom prst="rect">
          <a:avLst/>
        </a:prstGeom>
        <a:solidFill>
          <a:srgbClr val="515059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ADS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703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249667</xdr:colOff>
      <xdr:row>27</xdr:row>
      <xdr:rowOff>58541</xdr:rowOff>
    </xdr:from>
    <xdr:to>
      <xdr:col>3</xdr:col>
      <xdr:colOff>548325</xdr:colOff>
      <xdr:row>28</xdr:row>
      <xdr:rowOff>59247</xdr:rowOff>
    </xdr:to>
    <xdr:sp macro="" textlink="">
      <xdr:nvSpPr>
        <xdr:cNvPr id="52" name="Прямоугольник 51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087867" y="8051921"/>
          <a:ext cx="717758" cy="183586"/>
        </a:xfrm>
        <a:prstGeom prst="rect">
          <a:avLst/>
        </a:prstGeom>
        <a:solidFill>
          <a:srgbClr val="474A50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7024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249667</xdr:colOff>
      <xdr:row>31</xdr:row>
      <xdr:rowOff>3570</xdr:rowOff>
    </xdr:from>
    <xdr:to>
      <xdr:col>3</xdr:col>
      <xdr:colOff>548325</xdr:colOff>
      <xdr:row>31</xdr:row>
      <xdr:rowOff>183570</xdr:rowOff>
    </xdr:to>
    <xdr:sp macro="" textlink="">
      <xdr:nvSpPr>
        <xdr:cNvPr id="53" name="Прямоугольник 52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087867" y="8751330"/>
          <a:ext cx="717758" cy="180000"/>
        </a:xfrm>
        <a:prstGeom prst="rect">
          <a:avLst/>
        </a:prstGeom>
        <a:solidFill>
          <a:srgbClr val="3F3A3A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8019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249667</xdr:colOff>
      <xdr:row>31</xdr:row>
      <xdr:rowOff>235810</xdr:rowOff>
    </xdr:from>
    <xdr:to>
      <xdr:col>3</xdr:col>
      <xdr:colOff>548325</xdr:colOff>
      <xdr:row>32</xdr:row>
      <xdr:rowOff>30328</xdr:rowOff>
    </xdr:to>
    <xdr:sp macro="" textlink="">
      <xdr:nvSpPr>
        <xdr:cNvPr id="54" name="Прямоугольник 53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087867" y="8983570"/>
          <a:ext cx="717758" cy="175518"/>
        </a:xfrm>
        <a:prstGeom prst="rect">
          <a:avLst/>
        </a:prstGeom>
        <a:solidFill>
          <a:srgbClr val="181818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9005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</xdr:col>
      <xdr:colOff>89647</xdr:colOff>
      <xdr:row>27</xdr:row>
      <xdr:rowOff>78441</xdr:rowOff>
    </xdr:from>
    <xdr:to>
      <xdr:col>2</xdr:col>
      <xdr:colOff>324950</xdr:colOff>
      <xdr:row>28</xdr:row>
      <xdr:rowOff>43147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847" y="8071821"/>
          <a:ext cx="235303" cy="147586"/>
        </a:xfrm>
        <a:prstGeom prst="rect">
          <a:avLst/>
        </a:prstGeom>
      </xdr:spPr>
    </xdr:pic>
    <xdr:clientData/>
  </xdr:twoCellAnchor>
  <xdr:twoCellAnchor editAs="oneCell">
    <xdr:from>
      <xdr:col>2</xdr:col>
      <xdr:colOff>89647</xdr:colOff>
      <xdr:row>31</xdr:row>
      <xdr:rowOff>27790</xdr:rowOff>
    </xdr:from>
    <xdr:to>
      <xdr:col>2</xdr:col>
      <xdr:colOff>324950</xdr:colOff>
      <xdr:row>31</xdr:row>
      <xdr:rowOff>171790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847" y="8775550"/>
          <a:ext cx="235303" cy="144000"/>
        </a:xfrm>
        <a:prstGeom prst="rect">
          <a:avLst/>
        </a:prstGeom>
      </xdr:spPr>
    </xdr:pic>
    <xdr:clientData/>
  </xdr:twoCellAnchor>
  <xdr:twoCellAnchor editAs="oneCell">
    <xdr:from>
      <xdr:col>2</xdr:col>
      <xdr:colOff>89647</xdr:colOff>
      <xdr:row>31</xdr:row>
      <xdr:rowOff>264010</xdr:rowOff>
    </xdr:from>
    <xdr:to>
      <xdr:col>2</xdr:col>
      <xdr:colOff>324950</xdr:colOff>
      <xdr:row>32</xdr:row>
      <xdr:rowOff>22528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847" y="9011770"/>
          <a:ext cx="235303" cy="139518"/>
        </a:xfrm>
        <a:prstGeom prst="rect">
          <a:avLst/>
        </a:prstGeom>
      </xdr:spPr>
    </xdr:pic>
    <xdr:clientData/>
  </xdr:twoCellAnchor>
  <xdr:twoCellAnchor>
    <xdr:from>
      <xdr:col>4</xdr:col>
      <xdr:colOff>361233</xdr:colOff>
      <xdr:row>23</xdr:row>
      <xdr:rowOff>26895</xdr:rowOff>
    </xdr:from>
    <xdr:to>
      <xdr:col>6</xdr:col>
      <xdr:colOff>194009</xdr:colOff>
      <xdr:row>23</xdr:row>
      <xdr:rowOff>268095</xdr:rowOff>
    </xdr:to>
    <xdr:grpSp>
      <xdr:nvGrpSpPr>
        <xdr:cNvPr id="58" name="Группа 57"/>
        <xdr:cNvGrpSpPr/>
      </xdr:nvGrpSpPr>
      <xdr:grpSpPr>
        <a:xfrm>
          <a:off x="2170983" y="6818220"/>
          <a:ext cx="785276" cy="241200"/>
          <a:chOff x="475692" y="4882065"/>
          <a:chExt cx="983573" cy="230832"/>
        </a:xfrm>
      </xdr:grpSpPr>
      <xdr:pic>
        <xdr:nvPicPr>
          <xdr:cNvPr id="59" name="Рисунок 58"/>
          <xdr:cNvPicPr>
            <a:picLocks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038" y="4916623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60" name="TextBox 21"/>
          <xdr:cNvSpPr txBox="1"/>
        </xdr:nvSpPr>
        <xdr:spPr>
          <a:xfrm flipH="1">
            <a:off x="475692" y="4882065"/>
            <a:ext cx="983573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Golden oak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4</xdr:col>
      <xdr:colOff>340658</xdr:colOff>
      <xdr:row>23</xdr:row>
      <xdr:rowOff>263116</xdr:rowOff>
    </xdr:from>
    <xdr:to>
      <xdr:col>6</xdr:col>
      <xdr:colOff>203914</xdr:colOff>
      <xdr:row>24</xdr:row>
      <xdr:rowOff>236670</xdr:rowOff>
    </xdr:to>
    <xdr:grpSp>
      <xdr:nvGrpSpPr>
        <xdr:cNvPr id="61" name="Группа 60"/>
        <xdr:cNvGrpSpPr/>
      </xdr:nvGrpSpPr>
      <xdr:grpSpPr>
        <a:xfrm>
          <a:off x="2150408" y="7054441"/>
          <a:ext cx="815756" cy="259304"/>
          <a:chOff x="476671" y="4220834"/>
          <a:chExt cx="1023011" cy="230832"/>
        </a:xfrm>
      </xdr:grpSpPr>
      <xdr:pic>
        <xdr:nvPicPr>
          <xdr:cNvPr id="62" name="Рисунок 61"/>
          <xdr:cNvPicPr>
            <a:picLocks/>
          </xdr:cNvPicPr>
        </xdr:nvPicPr>
        <xdr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0244" y="4248024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63" name="TextBox 27"/>
          <xdr:cNvSpPr txBox="1"/>
        </xdr:nvSpPr>
        <xdr:spPr>
          <a:xfrm flipH="1">
            <a:off x="476671" y="4220834"/>
            <a:ext cx="1023011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Dark oak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4</xdr:col>
      <xdr:colOff>373332</xdr:colOff>
      <xdr:row>24</xdr:row>
      <xdr:rowOff>239869</xdr:rowOff>
    </xdr:from>
    <xdr:to>
      <xdr:col>6</xdr:col>
      <xdr:colOff>206108</xdr:colOff>
      <xdr:row>25</xdr:row>
      <xdr:rowOff>181634</xdr:rowOff>
    </xdr:to>
    <xdr:grpSp>
      <xdr:nvGrpSpPr>
        <xdr:cNvPr id="64" name="Группа 63"/>
        <xdr:cNvGrpSpPr/>
      </xdr:nvGrpSpPr>
      <xdr:grpSpPr>
        <a:xfrm>
          <a:off x="2183082" y="7316944"/>
          <a:ext cx="785276" cy="237040"/>
          <a:chOff x="557893" y="3896556"/>
          <a:chExt cx="983573" cy="230832"/>
        </a:xfrm>
      </xdr:grpSpPr>
      <xdr:pic>
        <xdr:nvPicPr>
          <xdr:cNvPr id="65" name="Рисунок 64"/>
          <xdr:cNvPicPr>
            <a:picLocks/>
          </xdr:cNvPicPr>
        </xdr:nvPicPr>
        <xdr:blipFill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9682" y="3925266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66" name="TextBox 28"/>
          <xdr:cNvSpPr txBox="1"/>
        </xdr:nvSpPr>
        <xdr:spPr>
          <a:xfrm flipH="1">
            <a:off x="557893" y="3896556"/>
            <a:ext cx="983573" cy="230832"/>
          </a:xfrm>
          <a:prstGeom prst="rect">
            <a:avLst/>
          </a:prstGeom>
          <a:noFill/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Cherry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7</xdr:col>
      <xdr:colOff>261321</xdr:colOff>
      <xdr:row>25</xdr:row>
      <xdr:rowOff>169812</xdr:rowOff>
    </xdr:from>
    <xdr:to>
      <xdr:col>9</xdr:col>
      <xdr:colOff>138639</xdr:colOff>
      <xdr:row>26</xdr:row>
      <xdr:rowOff>62942</xdr:rowOff>
    </xdr:to>
    <xdr:sp macro="" textlink="">
      <xdr:nvSpPr>
        <xdr:cNvPr id="67" name="Прямоугольник 66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3576021" y="7584072"/>
          <a:ext cx="715518" cy="182690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9016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7</xdr:col>
      <xdr:colOff>261321</xdr:colOff>
      <xdr:row>24</xdr:row>
      <xdr:rowOff>11780</xdr:rowOff>
    </xdr:from>
    <xdr:to>
      <xdr:col>9</xdr:col>
      <xdr:colOff>138639</xdr:colOff>
      <xdr:row>24</xdr:row>
      <xdr:rowOff>191780</xdr:rowOff>
    </xdr:to>
    <xdr:sp macro="" textlink="">
      <xdr:nvSpPr>
        <xdr:cNvPr id="68" name="Прямоугольник 67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3576021" y="7128860"/>
          <a:ext cx="715518" cy="180000"/>
        </a:xfrm>
        <a:prstGeom prst="rect">
          <a:avLst/>
        </a:prstGeom>
        <a:solidFill>
          <a:srgbClr val="4432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8017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261321</xdr:colOff>
      <xdr:row>23</xdr:row>
      <xdr:rowOff>62753</xdr:rowOff>
    </xdr:from>
    <xdr:to>
      <xdr:col>9</xdr:col>
      <xdr:colOff>138639</xdr:colOff>
      <xdr:row>23</xdr:row>
      <xdr:rowOff>242753</xdr:rowOff>
    </xdr:to>
    <xdr:sp macro="" textlink="">
      <xdr:nvSpPr>
        <xdr:cNvPr id="69" name="Прямоугольник 68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3576021" y="6897893"/>
          <a:ext cx="715518" cy="180000"/>
        </a:xfrm>
        <a:prstGeom prst="rect">
          <a:avLst/>
        </a:prstGeom>
        <a:solidFill>
          <a:srgbClr val="474A50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7024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261321</xdr:colOff>
      <xdr:row>24</xdr:row>
      <xdr:rowOff>238713</xdr:rowOff>
    </xdr:from>
    <xdr:to>
      <xdr:col>9</xdr:col>
      <xdr:colOff>138639</xdr:colOff>
      <xdr:row>25</xdr:row>
      <xdr:rowOff>122878</xdr:rowOff>
    </xdr:to>
    <xdr:sp macro="" textlink="">
      <xdr:nvSpPr>
        <xdr:cNvPr id="70" name="Прямоугольник 69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3576021" y="7355793"/>
          <a:ext cx="715518" cy="181345"/>
        </a:xfrm>
        <a:prstGeom prst="rect">
          <a:avLst/>
        </a:prstGeom>
        <a:solidFill>
          <a:srgbClr val="3F3A3A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8019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7</xdr:col>
      <xdr:colOff>116541</xdr:colOff>
      <xdr:row>23</xdr:row>
      <xdr:rowOff>82653</xdr:rowOff>
    </xdr:from>
    <xdr:to>
      <xdr:col>7</xdr:col>
      <xdr:colOff>351844</xdr:colOff>
      <xdr:row>23</xdr:row>
      <xdr:rowOff>226653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1241" y="6917793"/>
          <a:ext cx="235303" cy="14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116541</xdr:colOff>
      <xdr:row>24</xdr:row>
      <xdr:rowOff>269567</xdr:rowOff>
    </xdr:from>
    <xdr:to>
      <xdr:col>7</xdr:col>
      <xdr:colOff>351844</xdr:colOff>
      <xdr:row>25</xdr:row>
      <xdr:rowOff>117732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1241" y="7386647"/>
          <a:ext cx="235303" cy="145345"/>
        </a:xfrm>
        <a:prstGeom prst="rect">
          <a:avLst/>
        </a:prstGeom>
      </xdr:spPr>
    </xdr:pic>
    <xdr:clientData/>
  </xdr:twoCellAnchor>
  <xdr:twoCellAnchor editAs="oneCell">
    <xdr:from>
      <xdr:col>7</xdr:col>
      <xdr:colOff>116541</xdr:colOff>
      <xdr:row>24</xdr:row>
      <xdr:rowOff>33347</xdr:rowOff>
    </xdr:from>
    <xdr:to>
      <xdr:col>7</xdr:col>
      <xdr:colOff>351844</xdr:colOff>
      <xdr:row>24</xdr:row>
      <xdr:rowOff>177347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1241" y="7150427"/>
          <a:ext cx="235303" cy="144000"/>
        </a:xfrm>
        <a:prstGeom prst="rect">
          <a:avLst/>
        </a:prstGeom>
      </xdr:spPr>
    </xdr:pic>
    <xdr:clientData/>
  </xdr:twoCellAnchor>
  <xdr:twoCellAnchor>
    <xdr:from>
      <xdr:col>9</xdr:col>
      <xdr:colOff>355452</xdr:colOff>
      <xdr:row>24</xdr:row>
      <xdr:rowOff>14908</xdr:rowOff>
    </xdr:from>
    <xdr:to>
      <xdr:col>11</xdr:col>
      <xdr:colOff>232769</xdr:colOff>
      <xdr:row>24</xdr:row>
      <xdr:rowOff>194908</xdr:rowOff>
    </xdr:to>
    <xdr:sp macro="" textlink="">
      <xdr:nvSpPr>
        <xdr:cNvPr id="74" name="Прямоугольник 73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4508352" y="7131988"/>
          <a:ext cx="723137" cy="180000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9016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9</xdr:col>
      <xdr:colOff>355452</xdr:colOff>
      <xdr:row>23</xdr:row>
      <xdr:rowOff>44824</xdr:rowOff>
    </xdr:from>
    <xdr:to>
      <xdr:col>11</xdr:col>
      <xdr:colOff>232769</xdr:colOff>
      <xdr:row>23</xdr:row>
      <xdr:rowOff>224824</xdr:rowOff>
    </xdr:to>
    <xdr:sp macro="" textlink="">
      <xdr:nvSpPr>
        <xdr:cNvPr id="75" name="Прямоугольник 74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4508352" y="6879964"/>
          <a:ext cx="723137" cy="180000"/>
        </a:xfrm>
        <a:prstGeom prst="rect">
          <a:avLst/>
        </a:prstGeom>
        <a:solidFill>
          <a:srgbClr val="373F43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7016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307447</xdr:colOff>
      <xdr:row>25</xdr:row>
      <xdr:rowOff>142323</xdr:rowOff>
    </xdr:from>
    <xdr:to>
      <xdr:col>11</xdr:col>
      <xdr:colOff>256764</xdr:colOff>
      <xdr:row>26</xdr:row>
      <xdr:rowOff>96653</xdr:rowOff>
    </xdr:to>
    <xdr:grpSp>
      <xdr:nvGrpSpPr>
        <xdr:cNvPr id="76" name="Группа 75"/>
        <xdr:cNvGrpSpPr/>
      </xdr:nvGrpSpPr>
      <xdr:grpSpPr>
        <a:xfrm>
          <a:off x="4460347" y="7514673"/>
          <a:ext cx="797042" cy="240080"/>
          <a:chOff x="475692" y="4882065"/>
          <a:chExt cx="983573" cy="230832"/>
        </a:xfrm>
      </xdr:grpSpPr>
      <xdr:pic>
        <xdr:nvPicPr>
          <xdr:cNvPr id="77" name="Рисунок 76"/>
          <xdr:cNvPicPr>
            <a:picLocks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038" y="4916623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78" name="TextBox 21"/>
          <xdr:cNvSpPr txBox="1"/>
        </xdr:nvSpPr>
        <xdr:spPr>
          <a:xfrm flipH="1">
            <a:off x="475692" y="4882065"/>
            <a:ext cx="983573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Golden oak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9</xdr:col>
      <xdr:colOff>286872</xdr:colOff>
      <xdr:row>26</xdr:row>
      <xdr:rowOff>76434</xdr:rowOff>
    </xdr:from>
    <xdr:to>
      <xdr:col>11</xdr:col>
      <xdr:colOff>266669</xdr:colOff>
      <xdr:row>27</xdr:row>
      <xdr:rowOff>41023</xdr:rowOff>
    </xdr:to>
    <xdr:grpSp>
      <xdr:nvGrpSpPr>
        <xdr:cNvPr id="79" name="Группа 78"/>
        <xdr:cNvGrpSpPr/>
      </xdr:nvGrpSpPr>
      <xdr:grpSpPr>
        <a:xfrm>
          <a:off x="4439772" y="7734534"/>
          <a:ext cx="827522" cy="250339"/>
          <a:chOff x="476671" y="4220834"/>
          <a:chExt cx="1023011" cy="230832"/>
        </a:xfrm>
      </xdr:grpSpPr>
      <xdr:pic>
        <xdr:nvPicPr>
          <xdr:cNvPr id="80" name="Рисунок 79"/>
          <xdr:cNvPicPr>
            <a:picLocks/>
          </xdr:cNvPicPr>
        </xdr:nvPicPr>
        <xdr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0244" y="4248024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81" name="TextBox 27"/>
          <xdr:cNvSpPr txBox="1"/>
        </xdr:nvSpPr>
        <xdr:spPr>
          <a:xfrm flipH="1">
            <a:off x="476671" y="4220834"/>
            <a:ext cx="1023011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Dark oak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9</xdr:col>
      <xdr:colOff>319546</xdr:colOff>
      <xdr:row>27</xdr:row>
      <xdr:rowOff>28982</xdr:rowOff>
    </xdr:from>
    <xdr:to>
      <xdr:col>11</xdr:col>
      <xdr:colOff>268863</xdr:colOff>
      <xdr:row>28</xdr:row>
      <xdr:rowOff>87288</xdr:rowOff>
    </xdr:to>
    <xdr:grpSp>
      <xdr:nvGrpSpPr>
        <xdr:cNvPr id="82" name="Группа 81"/>
        <xdr:cNvGrpSpPr/>
      </xdr:nvGrpSpPr>
      <xdr:grpSpPr>
        <a:xfrm>
          <a:off x="4472446" y="7972832"/>
          <a:ext cx="797042" cy="239281"/>
          <a:chOff x="557893" y="3896556"/>
          <a:chExt cx="983573" cy="230832"/>
        </a:xfrm>
      </xdr:grpSpPr>
      <xdr:pic>
        <xdr:nvPicPr>
          <xdr:cNvPr id="83" name="Рисунок 82"/>
          <xdr:cNvPicPr>
            <a:picLocks/>
          </xdr:cNvPicPr>
        </xdr:nvPicPr>
        <xdr:blipFill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9682" y="3925266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84" name="TextBox 28"/>
          <xdr:cNvSpPr txBox="1"/>
        </xdr:nvSpPr>
        <xdr:spPr>
          <a:xfrm flipH="1">
            <a:off x="557893" y="3896556"/>
            <a:ext cx="983573" cy="230832"/>
          </a:xfrm>
          <a:prstGeom prst="rect">
            <a:avLst/>
          </a:prstGeom>
          <a:noFill/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Cherry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9</xdr:col>
      <xdr:colOff>355452</xdr:colOff>
      <xdr:row>24</xdr:row>
      <xdr:rowOff>255278</xdr:rowOff>
    </xdr:from>
    <xdr:to>
      <xdr:col>11</xdr:col>
      <xdr:colOff>232769</xdr:colOff>
      <xdr:row>25</xdr:row>
      <xdr:rowOff>139443</xdr:rowOff>
    </xdr:to>
    <xdr:sp macro="" textlink="">
      <xdr:nvSpPr>
        <xdr:cNvPr id="85" name="Прямоугольник 84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4508352" y="7372358"/>
          <a:ext cx="723137" cy="181345"/>
        </a:xfrm>
        <a:prstGeom prst="rect">
          <a:avLst/>
        </a:prstGeom>
        <a:solidFill>
          <a:srgbClr val="26262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ADS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</a:t>
          </a:r>
          <a:r>
            <a:rPr lang="ru-RU" sz="1000">
              <a:solidFill>
                <a:schemeClr val="bg1"/>
              </a:solidFill>
            </a:rPr>
            <a:t>4</a:t>
          </a:r>
        </a:p>
      </xdr:txBody>
    </xdr:sp>
    <xdr:clientData/>
  </xdr:twoCellAnchor>
  <xdr:twoCellAnchor>
    <xdr:from>
      <xdr:col>12</xdr:col>
      <xdr:colOff>270286</xdr:colOff>
      <xdr:row>24</xdr:row>
      <xdr:rowOff>220784</xdr:rowOff>
    </xdr:from>
    <xdr:to>
      <xdr:col>14</xdr:col>
      <xdr:colOff>147604</xdr:colOff>
      <xdr:row>25</xdr:row>
      <xdr:rowOff>104949</xdr:rowOff>
    </xdr:to>
    <xdr:sp macro="" textlink="">
      <xdr:nvSpPr>
        <xdr:cNvPr id="86" name="Прямоугольник 85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5718586" y="7337864"/>
          <a:ext cx="715518" cy="181345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9016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12</xdr:col>
      <xdr:colOff>270286</xdr:colOff>
      <xdr:row>23</xdr:row>
      <xdr:rowOff>44823</xdr:rowOff>
    </xdr:from>
    <xdr:to>
      <xdr:col>14</xdr:col>
      <xdr:colOff>147604</xdr:colOff>
      <xdr:row>23</xdr:row>
      <xdr:rowOff>224823</xdr:rowOff>
    </xdr:to>
    <xdr:sp macro="" textlink="">
      <xdr:nvSpPr>
        <xdr:cNvPr id="87" name="Прямоугольник 86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5718586" y="6879963"/>
          <a:ext cx="715518" cy="180000"/>
        </a:xfrm>
        <a:prstGeom prst="rect">
          <a:avLst/>
        </a:prstGeom>
        <a:solidFill>
          <a:srgbClr val="4432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8017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270286</xdr:colOff>
      <xdr:row>23</xdr:row>
      <xdr:rowOff>271756</xdr:rowOff>
    </xdr:from>
    <xdr:to>
      <xdr:col>14</xdr:col>
      <xdr:colOff>147604</xdr:colOff>
      <xdr:row>24</xdr:row>
      <xdr:rowOff>173850</xdr:rowOff>
    </xdr:to>
    <xdr:sp macro="" textlink="">
      <xdr:nvSpPr>
        <xdr:cNvPr id="88" name="Прямоугольник 87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5718586" y="7106896"/>
          <a:ext cx="715518" cy="184034"/>
        </a:xfrm>
        <a:prstGeom prst="rect">
          <a:avLst/>
        </a:prstGeom>
        <a:solidFill>
          <a:srgbClr val="3F3A3A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8019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12</xdr:col>
      <xdr:colOff>125506</xdr:colOff>
      <xdr:row>24</xdr:row>
      <xdr:rowOff>24704</xdr:rowOff>
    </xdr:from>
    <xdr:to>
      <xdr:col>12</xdr:col>
      <xdr:colOff>360809</xdr:colOff>
      <xdr:row>24</xdr:row>
      <xdr:rowOff>168704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806" y="7141784"/>
          <a:ext cx="235303" cy="144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125506</xdr:colOff>
      <xdr:row>23</xdr:row>
      <xdr:rowOff>66390</xdr:rowOff>
    </xdr:from>
    <xdr:to>
      <xdr:col>12</xdr:col>
      <xdr:colOff>360809</xdr:colOff>
      <xdr:row>23</xdr:row>
      <xdr:rowOff>210390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806" y="6901530"/>
          <a:ext cx="235303" cy="144000"/>
        </a:xfrm>
        <a:prstGeom prst="rect">
          <a:avLst/>
        </a:prstGeom>
      </xdr:spPr>
    </xdr:pic>
    <xdr:clientData/>
  </xdr:twoCellAnchor>
  <xdr:twoCellAnchor>
    <xdr:from>
      <xdr:col>14</xdr:col>
      <xdr:colOff>334384</xdr:colOff>
      <xdr:row>27</xdr:row>
      <xdr:rowOff>42246</xdr:rowOff>
    </xdr:from>
    <xdr:to>
      <xdr:col>16</xdr:col>
      <xdr:colOff>104125</xdr:colOff>
      <xdr:row>28</xdr:row>
      <xdr:rowOff>42952</xdr:rowOff>
    </xdr:to>
    <xdr:sp macro="" textlink="">
      <xdr:nvSpPr>
        <xdr:cNvPr id="91" name="Прямоугольник 90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6620884" y="8035626"/>
          <a:ext cx="714621" cy="183586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9016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14</xdr:col>
      <xdr:colOff>334384</xdr:colOff>
      <xdr:row>24</xdr:row>
      <xdr:rowOff>224879</xdr:rowOff>
    </xdr:from>
    <xdr:to>
      <xdr:col>16</xdr:col>
      <xdr:colOff>104125</xdr:colOff>
      <xdr:row>25</xdr:row>
      <xdr:rowOff>109044</xdr:rowOff>
    </xdr:to>
    <xdr:sp macro="" textlink="">
      <xdr:nvSpPr>
        <xdr:cNvPr id="92" name="Прямоугольник 91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6620884" y="7341959"/>
          <a:ext cx="714621" cy="181345"/>
        </a:xfrm>
        <a:prstGeom prst="rect">
          <a:avLst/>
        </a:prstGeom>
        <a:solidFill>
          <a:srgbClr val="4432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8017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334384</xdr:colOff>
      <xdr:row>23</xdr:row>
      <xdr:rowOff>44823</xdr:rowOff>
    </xdr:from>
    <xdr:to>
      <xdr:col>16</xdr:col>
      <xdr:colOff>104125</xdr:colOff>
      <xdr:row>23</xdr:row>
      <xdr:rowOff>224823</xdr:rowOff>
    </xdr:to>
    <xdr:sp macro="" textlink="">
      <xdr:nvSpPr>
        <xdr:cNvPr id="93" name="Прямоугольник 92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6620884" y="6879963"/>
          <a:ext cx="714621" cy="180000"/>
        </a:xfrm>
        <a:prstGeom prst="rect">
          <a:avLst/>
        </a:prstGeom>
        <a:solidFill>
          <a:srgbClr val="373F43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7016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334384</xdr:colOff>
      <xdr:row>26</xdr:row>
      <xdr:rowOff>100136</xdr:rowOff>
    </xdr:from>
    <xdr:to>
      <xdr:col>16</xdr:col>
      <xdr:colOff>104125</xdr:colOff>
      <xdr:row>26</xdr:row>
      <xdr:rowOff>280136</xdr:rowOff>
    </xdr:to>
    <xdr:sp macro="" textlink="">
      <xdr:nvSpPr>
        <xdr:cNvPr id="94" name="Прямоугольник 93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6620884" y="7803956"/>
          <a:ext cx="714621" cy="180000"/>
        </a:xfrm>
        <a:prstGeom prst="rect">
          <a:avLst/>
        </a:prstGeom>
        <a:solidFill>
          <a:srgbClr val="8F8F8C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9007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334384</xdr:colOff>
      <xdr:row>28</xdr:row>
      <xdr:rowOff>91931</xdr:rowOff>
    </xdr:from>
    <xdr:to>
      <xdr:col>16</xdr:col>
      <xdr:colOff>104125</xdr:colOff>
      <xdr:row>29</xdr:row>
      <xdr:rowOff>83672</xdr:rowOff>
    </xdr:to>
    <xdr:sp macro="" textlink="">
      <xdr:nvSpPr>
        <xdr:cNvPr id="95" name="Прямоугольник 94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6620884" y="8268191"/>
          <a:ext cx="714621" cy="182241"/>
        </a:xfrm>
        <a:prstGeom prst="rect">
          <a:avLst/>
        </a:prstGeom>
        <a:solidFill>
          <a:srgbClr val="515059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ADS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703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334384</xdr:colOff>
      <xdr:row>23</xdr:row>
      <xdr:rowOff>273804</xdr:rowOff>
    </xdr:from>
    <xdr:to>
      <xdr:col>16</xdr:col>
      <xdr:colOff>104125</xdr:colOff>
      <xdr:row>24</xdr:row>
      <xdr:rowOff>175898</xdr:rowOff>
    </xdr:to>
    <xdr:sp macro="" textlink="">
      <xdr:nvSpPr>
        <xdr:cNvPr id="96" name="Прямоугольник 95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6620884" y="7108944"/>
          <a:ext cx="714621" cy="184034"/>
        </a:xfrm>
        <a:prstGeom prst="rect">
          <a:avLst/>
        </a:prstGeom>
        <a:solidFill>
          <a:srgbClr val="474A50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7024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334384</xdr:colOff>
      <xdr:row>25</xdr:row>
      <xdr:rowOff>158025</xdr:rowOff>
    </xdr:from>
    <xdr:to>
      <xdr:col>16</xdr:col>
      <xdr:colOff>104125</xdr:colOff>
      <xdr:row>26</xdr:row>
      <xdr:rowOff>51155</xdr:rowOff>
    </xdr:to>
    <xdr:sp macro="" textlink="">
      <xdr:nvSpPr>
        <xdr:cNvPr id="97" name="Прямоугольник 96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6620884" y="7572285"/>
          <a:ext cx="714621" cy="182690"/>
        </a:xfrm>
        <a:prstGeom prst="rect">
          <a:avLst/>
        </a:prstGeom>
        <a:solidFill>
          <a:srgbClr val="181818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9005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14</xdr:col>
      <xdr:colOff>174364</xdr:colOff>
      <xdr:row>24</xdr:row>
      <xdr:rowOff>19057</xdr:rowOff>
    </xdr:from>
    <xdr:to>
      <xdr:col>14</xdr:col>
      <xdr:colOff>409667</xdr:colOff>
      <xdr:row>24</xdr:row>
      <xdr:rowOff>163057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0864" y="7136137"/>
          <a:ext cx="235303" cy="144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174364</xdr:colOff>
      <xdr:row>25</xdr:row>
      <xdr:rowOff>172802</xdr:rowOff>
    </xdr:from>
    <xdr:to>
      <xdr:col>14</xdr:col>
      <xdr:colOff>409667</xdr:colOff>
      <xdr:row>26</xdr:row>
      <xdr:rowOff>29932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0864" y="7587062"/>
          <a:ext cx="235303" cy="146690"/>
        </a:xfrm>
        <a:prstGeom prst="rect">
          <a:avLst/>
        </a:prstGeom>
      </xdr:spPr>
    </xdr:pic>
    <xdr:clientData/>
  </xdr:twoCellAnchor>
  <xdr:twoCellAnchor editAs="oneCell">
    <xdr:from>
      <xdr:col>14</xdr:col>
      <xdr:colOff>174364</xdr:colOff>
      <xdr:row>24</xdr:row>
      <xdr:rowOff>247657</xdr:rowOff>
    </xdr:from>
    <xdr:to>
      <xdr:col>14</xdr:col>
      <xdr:colOff>409667</xdr:colOff>
      <xdr:row>25</xdr:row>
      <xdr:rowOff>95822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0864" y="7364737"/>
          <a:ext cx="235303" cy="145345"/>
        </a:xfrm>
        <a:prstGeom prst="rect">
          <a:avLst/>
        </a:prstGeom>
      </xdr:spPr>
    </xdr:pic>
    <xdr:clientData/>
  </xdr:twoCellAnchor>
  <xdr:twoCellAnchor>
    <xdr:from>
      <xdr:col>14</xdr:col>
      <xdr:colOff>286379</xdr:colOff>
      <xdr:row>30</xdr:row>
      <xdr:rowOff>116989</xdr:rowOff>
    </xdr:from>
    <xdr:to>
      <xdr:col>16</xdr:col>
      <xdr:colOff>128120</xdr:colOff>
      <xdr:row>31</xdr:row>
      <xdr:rowOff>169930</xdr:rowOff>
    </xdr:to>
    <xdr:grpSp>
      <xdr:nvGrpSpPr>
        <xdr:cNvPr id="101" name="Группа 100"/>
        <xdr:cNvGrpSpPr/>
      </xdr:nvGrpSpPr>
      <xdr:grpSpPr>
        <a:xfrm>
          <a:off x="6572879" y="8622814"/>
          <a:ext cx="784716" cy="243441"/>
          <a:chOff x="475692" y="4882065"/>
          <a:chExt cx="983573" cy="230832"/>
        </a:xfrm>
      </xdr:grpSpPr>
      <xdr:pic>
        <xdr:nvPicPr>
          <xdr:cNvPr id="102" name="Рисунок 101"/>
          <xdr:cNvPicPr>
            <a:picLocks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038" y="4916623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03" name="TextBox 21"/>
          <xdr:cNvSpPr txBox="1"/>
        </xdr:nvSpPr>
        <xdr:spPr>
          <a:xfrm flipH="1">
            <a:off x="475692" y="4882065"/>
            <a:ext cx="983573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Golden oak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14</xdr:col>
      <xdr:colOff>265804</xdr:colOff>
      <xdr:row>31</xdr:row>
      <xdr:rowOff>164951</xdr:rowOff>
    </xdr:from>
    <xdr:to>
      <xdr:col>16</xdr:col>
      <xdr:colOff>138025</xdr:colOff>
      <xdr:row>32</xdr:row>
      <xdr:rowOff>30929</xdr:rowOff>
    </xdr:to>
    <xdr:grpSp>
      <xdr:nvGrpSpPr>
        <xdr:cNvPr id="104" name="Группа 103"/>
        <xdr:cNvGrpSpPr/>
      </xdr:nvGrpSpPr>
      <xdr:grpSpPr>
        <a:xfrm>
          <a:off x="6552304" y="8861276"/>
          <a:ext cx="815196" cy="246978"/>
          <a:chOff x="476671" y="4220834"/>
          <a:chExt cx="1023011" cy="230832"/>
        </a:xfrm>
      </xdr:grpSpPr>
      <xdr:pic>
        <xdr:nvPicPr>
          <xdr:cNvPr id="105" name="Рисунок 104"/>
          <xdr:cNvPicPr>
            <a:picLocks/>
          </xdr:cNvPicPr>
        </xdr:nvPicPr>
        <xdr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0244" y="4248024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06" name="TextBox 27"/>
          <xdr:cNvSpPr txBox="1"/>
        </xdr:nvSpPr>
        <xdr:spPr>
          <a:xfrm flipH="1">
            <a:off x="476671" y="4220834"/>
            <a:ext cx="1023011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Dark oak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14</xdr:col>
      <xdr:colOff>298478</xdr:colOff>
      <xdr:row>32</xdr:row>
      <xdr:rowOff>18888</xdr:rowOff>
    </xdr:from>
    <xdr:to>
      <xdr:col>16</xdr:col>
      <xdr:colOff>140219</xdr:colOff>
      <xdr:row>32</xdr:row>
      <xdr:rowOff>256488</xdr:rowOff>
    </xdr:to>
    <xdr:grpSp>
      <xdr:nvGrpSpPr>
        <xdr:cNvPr id="107" name="Группа 106"/>
        <xdr:cNvGrpSpPr/>
      </xdr:nvGrpSpPr>
      <xdr:grpSpPr>
        <a:xfrm>
          <a:off x="6584978" y="9096213"/>
          <a:ext cx="784716" cy="237600"/>
          <a:chOff x="557893" y="3896556"/>
          <a:chExt cx="983573" cy="230832"/>
        </a:xfrm>
      </xdr:grpSpPr>
      <xdr:pic>
        <xdr:nvPicPr>
          <xdr:cNvPr id="108" name="Рисунок 107"/>
          <xdr:cNvPicPr>
            <a:picLocks/>
          </xdr:cNvPicPr>
        </xdr:nvPicPr>
        <xdr:blipFill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9682" y="3925266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09" name="TextBox 28"/>
          <xdr:cNvSpPr txBox="1"/>
        </xdr:nvSpPr>
        <xdr:spPr>
          <a:xfrm flipH="1">
            <a:off x="557893" y="3896556"/>
            <a:ext cx="983573" cy="230832"/>
          </a:xfrm>
          <a:prstGeom prst="rect">
            <a:avLst/>
          </a:prstGeom>
          <a:noFill/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Cherry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14</xdr:col>
      <xdr:colOff>334384</xdr:colOff>
      <xdr:row>29</xdr:row>
      <xdr:rowOff>114748</xdr:rowOff>
    </xdr:from>
    <xdr:to>
      <xdr:col>16</xdr:col>
      <xdr:colOff>104125</xdr:colOff>
      <xdr:row>30</xdr:row>
      <xdr:rowOff>106489</xdr:rowOff>
    </xdr:to>
    <xdr:sp macro="" textlink="">
      <xdr:nvSpPr>
        <xdr:cNvPr id="110" name="Прямоугольник 109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6620884" y="8481508"/>
          <a:ext cx="714621" cy="182241"/>
        </a:xfrm>
        <a:prstGeom prst="rect">
          <a:avLst/>
        </a:prstGeom>
        <a:solidFill>
          <a:srgbClr val="26262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ADS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</a:t>
          </a:r>
          <a:r>
            <a:rPr lang="ru-RU" sz="1000">
              <a:solidFill>
                <a:schemeClr val="bg1"/>
              </a:solidFill>
            </a:rPr>
            <a:t>4</a:t>
          </a:r>
        </a:p>
      </xdr:txBody>
    </xdr:sp>
    <xdr:clientData/>
  </xdr:twoCellAnchor>
  <xdr:twoCellAnchor>
    <xdr:from>
      <xdr:col>17</xdr:col>
      <xdr:colOff>238910</xdr:colOff>
      <xdr:row>24</xdr:row>
      <xdr:rowOff>11083</xdr:rowOff>
    </xdr:from>
    <xdr:to>
      <xdr:col>19</xdr:col>
      <xdr:colOff>116227</xdr:colOff>
      <xdr:row>24</xdr:row>
      <xdr:rowOff>191083</xdr:rowOff>
    </xdr:to>
    <xdr:sp macro="" textlink="">
      <xdr:nvSpPr>
        <xdr:cNvPr id="111" name="Прямоугольник 110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7889390" y="7128163"/>
          <a:ext cx="715517" cy="180000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9016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17</xdr:col>
      <xdr:colOff>238910</xdr:colOff>
      <xdr:row>23</xdr:row>
      <xdr:rowOff>53789</xdr:rowOff>
    </xdr:from>
    <xdr:to>
      <xdr:col>19</xdr:col>
      <xdr:colOff>116227</xdr:colOff>
      <xdr:row>23</xdr:row>
      <xdr:rowOff>226169</xdr:rowOff>
    </xdr:to>
    <xdr:sp macro="" textlink="">
      <xdr:nvSpPr>
        <xdr:cNvPr id="112" name="Прямоугольник 111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7889390" y="6888929"/>
          <a:ext cx="715517" cy="172380"/>
        </a:xfrm>
        <a:prstGeom prst="rect">
          <a:avLst/>
        </a:prstGeom>
        <a:solidFill>
          <a:srgbClr val="4939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17</xdr:col>
      <xdr:colOff>190905</xdr:colOff>
      <xdr:row>24</xdr:row>
      <xdr:rowOff>202603</xdr:rowOff>
    </xdr:from>
    <xdr:to>
      <xdr:col>19</xdr:col>
      <xdr:colOff>140222</xdr:colOff>
      <xdr:row>25</xdr:row>
      <xdr:rowOff>147968</xdr:rowOff>
    </xdr:to>
    <xdr:grpSp>
      <xdr:nvGrpSpPr>
        <xdr:cNvPr id="113" name="Группа 112"/>
        <xdr:cNvGrpSpPr/>
      </xdr:nvGrpSpPr>
      <xdr:grpSpPr>
        <a:xfrm>
          <a:off x="7839480" y="7279678"/>
          <a:ext cx="787517" cy="240640"/>
          <a:chOff x="475692" y="4882065"/>
          <a:chExt cx="983573" cy="230832"/>
        </a:xfrm>
      </xdr:grpSpPr>
      <xdr:pic>
        <xdr:nvPicPr>
          <xdr:cNvPr id="114" name="Рисунок 113"/>
          <xdr:cNvPicPr>
            <a:picLocks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038" y="4916623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15" name="TextBox 21"/>
          <xdr:cNvSpPr txBox="1"/>
        </xdr:nvSpPr>
        <xdr:spPr>
          <a:xfrm flipH="1">
            <a:off x="475692" y="4882065"/>
            <a:ext cx="983573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Golden oak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17</xdr:col>
      <xdr:colOff>170330</xdr:colOff>
      <xdr:row>25</xdr:row>
      <xdr:rowOff>142989</xdr:rowOff>
    </xdr:from>
    <xdr:to>
      <xdr:col>19</xdr:col>
      <xdr:colOff>150127</xdr:colOff>
      <xdr:row>26</xdr:row>
      <xdr:rowOff>107579</xdr:rowOff>
    </xdr:to>
    <xdr:grpSp>
      <xdr:nvGrpSpPr>
        <xdr:cNvPr id="116" name="Группа 115"/>
        <xdr:cNvGrpSpPr/>
      </xdr:nvGrpSpPr>
      <xdr:grpSpPr>
        <a:xfrm>
          <a:off x="7818905" y="7515339"/>
          <a:ext cx="817997" cy="250340"/>
          <a:chOff x="476671" y="4220834"/>
          <a:chExt cx="1023011" cy="230832"/>
        </a:xfrm>
      </xdr:grpSpPr>
      <xdr:pic>
        <xdr:nvPicPr>
          <xdr:cNvPr id="117" name="Рисунок 116"/>
          <xdr:cNvPicPr>
            <a:picLocks/>
          </xdr:cNvPicPr>
        </xdr:nvPicPr>
        <xdr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0244" y="4248024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18" name="TextBox 27"/>
          <xdr:cNvSpPr txBox="1"/>
        </xdr:nvSpPr>
        <xdr:spPr>
          <a:xfrm flipH="1">
            <a:off x="476671" y="4220834"/>
            <a:ext cx="1023011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Dark oak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23</xdr:col>
      <xdr:colOff>251714</xdr:colOff>
      <xdr:row>25</xdr:row>
      <xdr:rowOff>104259</xdr:rowOff>
    </xdr:from>
    <xdr:to>
      <xdr:col>24</xdr:col>
      <xdr:colOff>137997</xdr:colOff>
      <xdr:row>26</xdr:row>
      <xdr:rowOff>69389</xdr:rowOff>
    </xdr:to>
    <xdr:sp macro="" textlink="">
      <xdr:nvSpPr>
        <xdr:cNvPr id="119" name="Прямоугольник 118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11079734" y="7518519"/>
          <a:ext cx="716863" cy="254690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rgbClr val="515059"/>
              </a:solidFill>
            </a:rPr>
            <a:t>RAL</a:t>
          </a:r>
          <a:r>
            <a:rPr lang="ru-RU" sz="1000" b="0">
              <a:solidFill>
                <a:srgbClr val="515059"/>
              </a:solidFill>
            </a:rPr>
            <a:t> </a:t>
          </a:r>
          <a:r>
            <a:rPr lang="en-US" sz="1000" b="0">
              <a:solidFill>
                <a:srgbClr val="515059"/>
              </a:solidFill>
            </a:rPr>
            <a:t>9016</a:t>
          </a:r>
          <a:endParaRPr lang="ru-RU" sz="1000" b="0">
            <a:solidFill>
              <a:srgbClr val="515059"/>
            </a:solidFill>
          </a:endParaRPr>
        </a:p>
      </xdr:txBody>
    </xdr:sp>
    <xdr:clientData/>
  </xdr:twoCellAnchor>
  <xdr:twoCellAnchor>
    <xdr:from>
      <xdr:col>23</xdr:col>
      <xdr:colOff>251714</xdr:colOff>
      <xdr:row>24</xdr:row>
      <xdr:rowOff>2824</xdr:rowOff>
    </xdr:from>
    <xdr:to>
      <xdr:col>24</xdr:col>
      <xdr:colOff>137997</xdr:colOff>
      <xdr:row>24</xdr:row>
      <xdr:rowOff>254824</xdr:rowOff>
    </xdr:to>
    <xdr:sp macro="" textlink="">
      <xdr:nvSpPr>
        <xdr:cNvPr id="120" name="Прямоугольник 119">
          <a:extLst>
            <a:ext uri="{FF2B5EF4-FFF2-40B4-BE49-F238E27FC236}">
              <a16:creationId xmlns:a16="http://schemas.microsoft.com/office/drawing/2014/main" id="{A06E6119-ECC2-6AC4-677A-9D59AA0772D8}"/>
            </a:ext>
          </a:extLst>
        </xdr:cNvPr>
        <xdr:cNvSpPr/>
      </xdr:nvSpPr>
      <xdr:spPr>
        <a:xfrm>
          <a:off x="11079734" y="7119904"/>
          <a:ext cx="716863" cy="252000"/>
        </a:xfrm>
        <a:prstGeom prst="rect">
          <a:avLst/>
        </a:prstGeom>
        <a:solidFill>
          <a:srgbClr val="A5A8A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9006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>
    <xdr:from>
      <xdr:col>23</xdr:col>
      <xdr:colOff>251714</xdr:colOff>
      <xdr:row>22</xdr:row>
      <xdr:rowOff>71718</xdr:rowOff>
    </xdr:from>
    <xdr:to>
      <xdr:col>24</xdr:col>
      <xdr:colOff>137997</xdr:colOff>
      <xdr:row>23</xdr:row>
      <xdr:rowOff>135459</xdr:rowOff>
    </xdr:to>
    <xdr:sp macro="" textlink="">
      <xdr:nvSpPr>
        <xdr:cNvPr id="121" name="Прямоугольник 120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1079734" y="6716358"/>
          <a:ext cx="716863" cy="254241"/>
        </a:xfrm>
        <a:prstGeom prst="rect">
          <a:avLst/>
        </a:prstGeom>
        <a:solidFill>
          <a:srgbClr val="4432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8017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>
    <xdr:from>
      <xdr:col>22</xdr:col>
      <xdr:colOff>99666</xdr:colOff>
      <xdr:row>24</xdr:row>
      <xdr:rowOff>2823</xdr:rowOff>
    </xdr:from>
    <xdr:to>
      <xdr:col>23</xdr:col>
      <xdr:colOff>102489</xdr:colOff>
      <xdr:row>24</xdr:row>
      <xdr:rowOff>254823</xdr:rowOff>
    </xdr:to>
    <xdr:sp macro="" textlink="">
      <xdr:nvSpPr>
        <xdr:cNvPr id="122" name="Прямоугольник 121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0211406" y="7119903"/>
          <a:ext cx="719103" cy="252000"/>
        </a:xfrm>
        <a:prstGeom prst="rect">
          <a:avLst/>
        </a:prstGeom>
        <a:solidFill>
          <a:srgbClr val="373F43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7016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>
    <xdr:from>
      <xdr:col>22</xdr:col>
      <xdr:colOff>99666</xdr:colOff>
      <xdr:row>22</xdr:row>
      <xdr:rowOff>71718</xdr:rowOff>
    </xdr:from>
    <xdr:to>
      <xdr:col>23</xdr:col>
      <xdr:colOff>102489</xdr:colOff>
      <xdr:row>23</xdr:row>
      <xdr:rowOff>135459</xdr:rowOff>
    </xdr:to>
    <xdr:sp macro="" textlink="">
      <xdr:nvSpPr>
        <xdr:cNvPr id="123" name="Прямоугольник 122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0211406" y="6716358"/>
          <a:ext cx="719103" cy="254241"/>
        </a:xfrm>
        <a:prstGeom prst="rect">
          <a:avLst/>
        </a:prstGeom>
        <a:solidFill>
          <a:srgbClr val="0F433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6005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>
    <xdr:from>
      <xdr:col>20</xdr:col>
      <xdr:colOff>485501</xdr:colOff>
      <xdr:row>24</xdr:row>
      <xdr:rowOff>2823</xdr:rowOff>
    </xdr:from>
    <xdr:to>
      <xdr:col>21</xdr:col>
      <xdr:colOff>577971</xdr:colOff>
      <xdr:row>24</xdr:row>
      <xdr:rowOff>254823</xdr:rowOff>
    </xdr:to>
    <xdr:sp macro="" textlink="">
      <xdr:nvSpPr>
        <xdr:cNvPr id="124" name="Прямоугольник 123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9347561" y="7119903"/>
          <a:ext cx="717310" cy="252000"/>
        </a:xfrm>
        <a:prstGeom prst="rect">
          <a:avLst/>
        </a:prstGeom>
        <a:solidFill>
          <a:srgbClr val="701F29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3004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>
    <xdr:from>
      <xdr:col>20</xdr:col>
      <xdr:colOff>485501</xdr:colOff>
      <xdr:row>22</xdr:row>
      <xdr:rowOff>71718</xdr:rowOff>
    </xdr:from>
    <xdr:to>
      <xdr:col>21</xdr:col>
      <xdr:colOff>577971</xdr:colOff>
      <xdr:row>23</xdr:row>
      <xdr:rowOff>135459</xdr:rowOff>
    </xdr:to>
    <xdr:sp macro="" textlink="">
      <xdr:nvSpPr>
        <xdr:cNvPr id="125" name="Прямоугольник 124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9347561" y="6716358"/>
          <a:ext cx="717310" cy="254241"/>
        </a:xfrm>
        <a:prstGeom prst="rect">
          <a:avLst/>
        </a:prstGeom>
        <a:solidFill>
          <a:srgbClr val="EADEB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rgbClr val="515059"/>
              </a:solidFill>
            </a:rPr>
            <a:t>RAL</a:t>
          </a:r>
          <a:r>
            <a:rPr lang="ru-RU" sz="1000" b="0">
              <a:solidFill>
                <a:srgbClr val="515059"/>
              </a:solidFill>
            </a:rPr>
            <a:t> </a:t>
          </a:r>
          <a:r>
            <a:rPr lang="en-US" sz="1000" b="0">
              <a:solidFill>
                <a:srgbClr val="515059"/>
              </a:solidFill>
            </a:rPr>
            <a:t>1015</a:t>
          </a:r>
          <a:endParaRPr lang="ru-RU" sz="1000" b="0">
            <a:solidFill>
              <a:srgbClr val="515059"/>
            </a:solidFill>
          </a:endParaRPr>
        </a:p>
      </xdr:txBody>
    </xdr:sp>
    <xdr:clientData/>
  </xdr:twoCellAnchor>
  <xdr:twoCellAnchor>
    <xdr:from>
      <xdr:col>20</xdr:col>
      <xdr:colOff>457200</xdr:colOff>
      <xdr:row>26</xdr:row>
      <xdr:rowOff>181089</xdr:rowOff>
    </xdr:from>
    <xdr:to>
      <xdr:col>21</xdr:col>
      <xdr:colOff>621670</xdr:colOff>
      <xdr:row>27</xdr:row>
      <xdr:rowOff>145678</xdr:rowOff>
    </xdr:to>
    <xdr:grpSp>
      <xdr:nvGrpSpPr>
        <xdr:cNvPr id="126" name="Группа 125"/>
        <xdr:cNvGrpSpPr/>
      </xdr:nvGrpSpPr>
      <xdr:grpSpPr>
        <a:xfrm>
          <a:off x="9315450" y="7839189"/>
          <a:ext cx="793120" cy="250339"/>
          <a:chOff x="13502641" y="10012681"/>
          <a:chExt cx="792000" cy="251460"/>
        </a:xfrm>
      </xdr:grpSpPr>
      <xdr:pic>
        <xdr:nvPicPr>
          <xdr:cNvPr id="127" name="Рисунок 126"/>
          <xdr:cNvPicPr>
            <a:picLocks noChangeAspect="1"/>
          </xdr:cNvPicPr>
        </xdr:nvPicPr>
        <xdr:blipFill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33121" y="10012681"/>
            <a:ext cx="723899" cy="25146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28" name="TextBox 127"/>
          <xdr:cNvSpPr txBox="1"/>
        </xdr:nvSpPr>
        <xdr:spPr>
          <a:xfrm flipH="1">
            <a:off x="13502641" y="10020301"/>
            <a:ext cx="792000" cy="241200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000">
                <a:solidFill>
                  <a:schemeClr val="bg1"/>
                </a:solidFill>
                <a:cs typeface="Arial" panose="020B0604020202020204" pitchFamily="34" charset="0"/>
              </a:rPr>
              <a:t>A00-D6</a:t>
            </a:r>
            <a:endParaRPr lang="ru-RU" sz="10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22</xdr:col>
      <xdr:colOff>99666</xdr:colOff>
      <xdr:row>25</xdr:row>
      <xdr:rowOff>104259</xdr:rowOff>
    </xdr:from>
    <xdr:to>
      <xdr:col>23</xdr:col>
      <xdr:colOff>102489</xdr:colOff>
      <xdr:row>26</xdr:row>
      <xdr:rowOff>69389</xdr:rowOff>
    </xdr:to>
    <xdr:sp macro="" textlink="">
      <xdr:nvSpPr>
        <xdr:cNvPr id="129" name="Прямоугольник 128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0211406" y="7518519"/>
          <a:ext cx="719103" cy="254690"/>
        </a:xfrm>
        <a:prstGeom prst="rect">
          <a:avLst/>
        </a:prstGeom>
        <a:solidFill>
          <a:srgbClr val="4939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8014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>
    <xdr:from>
      <xdr:col>20</xdr:col>
      <xdr:colOff>485501</xdr:colOff>
      <xdr:row>25</xdr:row>
      <xdr:rowOff>104259</xdr:rowOff>
    </xdr:from>
    <xdr:to>
      <xdr:col>21</xdr:col>
      <xdr:colOff>577971</xdr:colOff>
      <xdr:row>26</xdr:row>
      <xdr:rowOff>69389</xdr:rowOff>
    </xdr:to>
    <xdr:sp macro="" textlink="">
      <xdr:nvSpPr>
        <xdr:cNvPr id="130" name="Прямоугольник 129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9347561" y="7518519"/>
          <a:ext cx="717310" cy="254690"/>
        </a:xfrm>
        <a:prstGeom prst="rect">
          <a:avLst/>
        </a:prstGeom>
        <a:solidFill>
          <a:srgbClr val="13447C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5010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>
    <xdr:from>
      <xdr:col>27</xdr:col>
      <xdr:colOff>31121</xdr:colOff>
      <xdr:row>23</xdr:row>
      <xdr:rowOff>212149</xdr:rowOff>
    </xdr:from>
    <xdr:to>
      <xdr:col>27</xdr:col>
      <xdr:colOff>751121</xdr:colOff>
      <xdr:row>24</xdr:row>
      <xdr:rowOff>186243</xdr:rowOff>
    </xdr:to>
    <xdr:sp macro="" textlink="">
      <xdr:nvSpPr>
        <xdr:cNvPr id="131" name="Прямоугольник 130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13937621" y="7047289"/>
          <a:ext cx="720000" cy="256034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rgbClr val="515059"/>
              </a:solidFill>
            </a:rPr>
            <a:t>RAL</a:t>
          </a:r>
          <a:r>
            <a:rPr lang="ru-RU" sz="1000" b="0">
              <a:solidFill>
                <a:srgbClr val="515059"/>
              </a:solidFill>
            </a:rPr>
            <a:t> </a:t>
          </a:r>
          <a:r>
            <a:rPr lang="en-US" sz="1000" b="0">
              <a:solidFill>
                <a:srgbClr val="515059"/>
              </a:solidFill>
            </a:rPr>
            <a:t>9016</a:t>
          </a:r>
          <a:endParaRPr lang="ru-RU" sz="1000" b="0">
            <a:solidFill>
              <a:srgbClr val="515059"/>
            </a:solidFill>
          </a:endParaRPr>
        </a:p>
      </xdr:txBody>
    </xdr:sp>
    <xdr:clientData/>
  </xdr:twoCellAnchor>
  <xdr:twoCellAnchor>
    <xdr:from>
      <xdr:col>27</xdr:col>
      <xdr:colOff>31121</xdr:colOff>
      <xdr:row>22</xdr:row>
      <xdr:rowOff>71718</xdr:rowOff>
    </xdr:from>
    <xdr:to>
      <xdr:col>27</xdr:col>
      <xdr:colOff>751121</xdr:colOff>
      <xdr:row>23</xdr:row>
      <xdr:rowOff>135459</xdr:rowOff>
    </xdr:to>
    <xdr:sp macro="" textlink="">
      <xdr:nvSpPr>
        <xdr:cNvPr id="132" name="Прямоугольник 131">
          <a:extLst>
            <a:ext uri="{FF2B5EF4-FFF2-40B4-BE49-F238E27FC236}">
              <a16:creationId xmlns:a16="http://schemas.microsoft.com/office/drawing/2014/main" id="{A06E6119-ECC2-6AC4-677A-9D59AA0772D8}"/>
            </a:ext>
          </a:extLst>
        </xdr:cNvPr>
        <xdr:cNvSpPr/>
      </xdr:nvSpPr>
      <xdr:spPr>
        <a:xfrm>
          <a:off x="13937621" y="6716358"/>
          <a:ext cx="720000" cy="254241"/>
        </a:xfrm>
        <a:prstGeom prst="rect">
          <a:avLst/>
        </a:prstGeom>
        <a:solidFill>
          <a:srgbClr val="A5A8A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9006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>
    <xdr:from>
      <xdr:col>25</xdr:col>
      <xdr:colOff>519953</xdr:colOff>
      <xdr:row>23</xdr:row>
      <xdr:rowOff>227389</xdr:rowOff>
    </xdr:from>
    <xdr:to>
      <xdr:col>26</xdr:col>
      <xdr:colOff>612423</xdr:colOff>
      <xdr:row>24</xdr:row>
      <xdr:rowOff>201483</xdr:rowOff>
    </xdr:to>
    <xdr:sp macro="" textlink="">
      <xdr:nvSpPr>
        <xdr:cNvPr id="133" name="Прямоугольник 132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2940553" y="7062529"/>
          <a:ext cx="717310" cy="256034"/>
        </a:xfrm>
        <a:prstGeom prst="rect">
          <a:avLst/>
        </a:prstGeom>
        <a:solidFill>
          <a:srgbClr val="4939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8014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>
    <xdr:from>
      <xdr:col>25</xdr:col>
      <xdr:colOff>519953</xdr:colOff>
      <xdr:row>22</xdr:row>
      <xdr:rowOff>71718</xdr:rowOff>
    </xdr:from>
    <xdr:to>
      <xdr:col>26</xdr:col>
      <xdr:colOff>612423</xdr:colOff>
      <xdr:row>23</xdr:row>
      <xdr:rowOff>135459</xdr:rowOff>
    </xdr:to>
    <xdr:sp macro="" textlink="">
      <xdr:nvSpPr>
        <xdr:cNvPr id="134" name="Прямоугольник 133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2940553" y="6716358"/>
          <a:ext cx="717310" cy="254241"/>
        </a:xfrm>
        <a:prstGeom prst="rect">
          <a:avLst/>
        </a:prstGeom>
        <a:solidFill>
          <a:srgbClr val="13447C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5010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22</xdr:col>
      <xdr:colOff>376517</xdr:colOff>
      <xdr:row>40</xdr:row>
      <xdr:rowOff>53788</xdr:rowOff>
    </xdr:from>
    <xdr:to>
      <xdr:col>26</xdr:col>
      <xdr:colOff>434788</xdr:colOff>
      <xdr:row>42</xdr:row>
      <xdr:rowOff>181668</xdr:rowOff>
    </xdr:to>
    <xdr:pic>
      <xdr:nvPicPr>
        <xdr:cNvPr id="135" name="Рисунок 134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34" cstate="email"/>
        <a:stretch>
          <a:fillRect/>
        </a:stretch>
      </xdr:blipFill>
      <xdr:spPr>
        <a:xfrm>
          <a:off x="10488257" y="11323768"/>
          <a:ext cx="2991971" cy="62318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90715</xdr:colOff>
      <xdr:row>236</xdr:row>
      <xdr:rowOff>41413</xdr:rowOff>
    </xdr:from>
    <xdr:to>
      <xdr:col>20</xdr:col>
      <xdr:colOff>606454</xdr:colOff>
      <xdr:row>240</xdr:row>
      <xdr:rowOff>41580</xdr:rowOff>
    </xdr:to>
    <xdr:pic>
      <xdr:nvPicPr>
        <xdr:cNvPr id="2" name="Рисунок 1" descr="АЛП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6431644" y="63160413"/>
          <a:ext cx="869524" cy="725881"/>
        </a:xfrm>
        <a:prstGeom prst="rect">
          <a:avLst/>
        </a:prstGeom>
      </xdr:spPr>
    </xdr:pic>
    <xdr:clientData/>
  </xdr:twoCellAnchor>
  <xdr:twoCellAnchor editAs="oneCell">
    <xdr:from>
      <xdr:col>21</xdr:col>
      <xdr:colOff>45357</xdr:colOff>
      <xdr:row>236</xdr:row>
      <xdr:rowOff>49695</xdr:rowOff>
    </xdr:from>
    <xdr:to>
      <xdr:col>22</xdr:col>
      <xdr:colOff>552388</xdr:colOff>
      <xdr:row>240</xdr:row>
      <xdr:rowOff>81642</xdr:rowOff>
    </xdr:to>
    <xdr:pic>
      <xdr:nvPicPr>
        <xdr:cNvPr id="3" name="Рисунок 2" descr="АЛПС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7620000" y="63168695"/>
          <a:ext cx="851745" cy="757661"/>
        </a:xfrm>
        <a:prstGeom prst="rect">
          <a:avLst/>
        </a:prstGeom>
      </xdr:spPr>
    </xdr:pic>
    <xdr:clientData/>
  </xdr:twoCellAnchor>
  <xdr:twoCellAnchor editAs="oneCell">
    <xdr:from>
      <xdr:col>22</xdr:col>
      <xdr:colOff>814455</xdr:colOff>
      <xdr:row>236</xdr:row>
      <xdr:rowOff>49695</xdr:rowOff>
    </xdr:from>
    <xdr:to>
      <xdr:col>22</xdr:col>
      <xdr:colOff>1777501</xdr:colOff>
      <xdr:row>240</xdr:row>
      <xdr:rowOff>81642</xdr:rowOff>
    </xdr:to>
    <xdr:pic>
      <xdr:nvPicPr>
        <xdr:cNvPr id="4" name="Рисунок 3" descr="ПО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8733812" y="63168695"/>
          <a:ext cx="963046" cy="757661"/>
        </a:xfrm>
        <a:prstGeom prst="rect">
          <a:avLst/>
        </a:prstGeom>
      </xdr:spPr>
    </xdr:pic>
    <xdr:clientData/>
  </xdr:twoCellAnchor>
  <xdr:twoCellAnchor editAs="oneCell">
    <xdr:from>
      <xdr:col>22</xdr:col>
      <xdr:colOff>2140151</xdr:colOff>
      <xdr:row>236</xdr:row>
      <xdr:rowOff>32377</xdr:rowOff>
    </xdr:from>
    <xdr:to>
      <xdr:col>22</xdr:col>
      <xdr:colOff>2736499</xdr:colOff>
      <xdr:row>239</xdr:row>
      <xdr:rowOff>155097</xdr:rowOff>
    </xdr:to>
    <xdr:pic>
      <xdr:nvPicPr>
        <xdr:cNvPr id="5" name="Рисунок 4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>
          <a:off x="7912301" y="60754252"/>
          <a:ext cx="596348" cy="714391"/>
        </a:xfrm>
        <a:prstGeom prst="rect">
          <a:avLst/>
        </a:prstGeom>
      </xdr:spPr>
    </xdr:pic>
    <xdr:clientData/>
  </xdr:twoCellAnchor>
  <xdr:twoCellAnchor editAs="oneCell">
    <xdr:from>
      <xdr:col>22</xdr:col>
      <xdr:colOff>3257927</xdr:colOff>
      <xdr:row>236</xdr:row>
      <xdr:rowOff>29780</xdr:rowOff>
    </xdr:from>
    <xdr:to>
      <xdr:col>22</xdr:col>
      <xdr:colOff>3871171</xdr:colOff>
      <xdr:row>239</xdr:row>
      <xdr:rowOff>155795</xdr:rowOff>
    </xdr:to>
    <xdr:pic>
      <xdr:nvPicPr>
        <xdr:cNvPr id="6" name="Рисунок 5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9030077" y="60751655"/>
          <a:ext cx="712304" cy="717686"/>
        </a:xfrm>
        <a:prstGeom prst="rect">
          <a:avLst/>
        </a:prstGeom>
      </xdr:spPr>
    </xdr:pic>
    <xdr:clientData/>
  </xdr:twoCellAnchor>
  <xdr:twoCellAnchor>
    <xdr:from>
      <xdr:col>22</xdr:col>
      <xdr:colOff>4314372</xdr:colOff>
      <xdr:row>236</xdr:row>
      <xdr:rowOff>29484</xdr:rowOff>
    </xdr:from>
    <xdr:to>
      <xdr:col>23</xdr:col>
      <xdr:colOff>632521</xdr:colOff>
      <xdr:row>240</xdr:row>
      <xdr:rowOff>48532</xdr:rowOff>
    </xdr:to>
    <xdr:grpSp>
      <xdr:nvGrpSpPr>
        <xdr:cNvPr id="8" name="Группа 7"/>
        <xdr:cNvGrpSpPr/>
      </xdr:nvGrpSpPr>
      <xdr:grpSpPr>
        <a:xfrm>
          <a:off x="12102012" y="75170304"/>
          <a:ext cx="699649" cy="750568"/>
          <a:chOff x="2139763" y="634253"/>
          <a:chExt cx="1619069" cy="1507271"/>
        </a:xfrm>
      </xdr:grpSpPr>
      <xdr:pic>
        <xdr:nvPicPr>
          <xdr:cNvPr id="9" name="Рисунок 8" descr="AluPro соединение секций.jpg"/>
          <xdr:cNvPicPr>
            <a:picLocks noChangeAspect="1"/>
          </xdr:cNvPicPr>
        </xdr:nvPicPr>
        <xdr:blipFill>
          <a:blip xmlns:r="http://schemas.openxmlformats.org/officeDocument/2006/relationships" r:embed="rId4" cstate="email"/>
          <a:srcRect/>
          <a:stretch>
            <a:fillRect/>
          </a:stretch>
        </xdr:blipFill>
        <xdr:spPr>
          <a:xfrm>
            <a:off x="2139763" y="634253"/>
            <a:ext cx="1281953" cy="1507271"/>
          </a:xfrm>
          <a:prstGeom prst="rect">
            <a:avLst/>
          </a:prstGeom>
        </xdr:spPr>
      </xdr:pic>
      <xdr:sp macro="" textlink="">
        <xdr:nvSpPr>
          <xdr:cNvPr id="10" name="TextBox 9"/>
          <xdr:cNvSpPr txBox="1"/>
        </xdr:nvSpPr>
        <xdr:spPr>
          <a:xfrm>
            <a:off x="2700615" y="1154207"/>
            <a:ext cx="1058217" cy="375091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700" b="1">
                <a:solidFill>
                  <a:srgbClr val="FF0000"/>
                </a:solidFill>
              </a:rPr>
              <a:t>107 mm</a:t>
            </a:r>
            <a:endParaRPr lang="ru-RU" sz="700" b="1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0</xdr:col>
      <xdr:colOff>54428</xdr:colOff>
      <xdr:row>236</xdr:row>
      <xdr:rowOff>54429</xdr:rowOff>
    </xdr:from>
    <xdr:to>
      <xdr:col>15</xdr:col>
      <xdr:colOff>49462</xdr:colOff>
      <xdr:row>239</xdr:row>
      <xdr:rowOff>165875</xdr:rowOff>
    </xdr:to>
    <xdr:pic>
      <xdr:nvPicPr>
        <xdr:cNvPr id="11" name="Рисунок 10" descr="все с-панели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63173429"/>
          <a:ext cx="4449105" cy="6557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428624</xdr:colOff>
      <xdr:row>48</xdr:row>
      <xdr:rowOff>9525</xdr:rowOff>
    </xdr:from>
    <xdr:to>
      <xdr:col>13</xdr:col>
      <xdr:colOff>300989</xdr:colOff>
      <xdr:row>50</xdr:row>
      <xdr:rowOff>159886</xdr:rowOff>
    </xdr:to>
    <xdr:pic>
      <xdr:nvPicPr>
        <xdr:cNvPr id="2" name="Рисунок 1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6404" y="12445365"/>
          <a:ext cx="4070985" cy="462781"/>
        </a:xfrm>
        <a:prstGeom prst="rect">
          <a:avLst/>
        </a:prstGeom>
      </xdr:spPr>
    </xdr:pic>
    <xdr:clientData/>
  </xdr:twoCellAnchor>
  <xdr:twoCellAnchor editAs="oneCell">
    <xdr:from>
      <xdr:col>0</xdr:col>
      <xdr:colOff>289560</xdr:colOff>
      <xdr:row>3</xdr:row>
      <xdr:rowOff>175260</xdr:rowOff>
    </xdr:from>
    <xdr:to>
      <xdr:col>2</xdr:col>
      <xdr:colOff>180364</xdr:colOff>
      <xdr:row>9</xdr:row>
      <xdr:rowOff>135120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26" t="20556" r="28704" b="22037"/>
        <a:stretch/>
      </xdr:blipFill>
      <xdr:spPr>
        <a:xfrm>
          <a:off x="289560" y="3139440"/>
          <a:ext cx="759484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162358</xdr:colOff>
      <xdr:row>3</xdr:row>
      <xdr:rowOff>175260</xdr:rowOff>
    </xdr:from>
    <xdr:to>
      <xdr:col>6</xdr:col>
      <xdr:colOff>75913</xdr:colOff>
      <xdr:row>9</xdr:row>
      <xdr:rowOff>135120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21" t="20435" r="28308" b="21580"/>
        <a:stretch/>
      </xdr:blipFill>
      <xdr:spPr>
        <a:xfrm>
          <a:off x="1930198" y="3139440"/>
          <a:ext cx="759375" cy="10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332227</xdr:colOff>
      <xdr:row>3</xdr:row>
      <xdr:rowOff>175260</xdr:rowOff>
    </xdr:from>
    <xdr:to>
      <xdr:col>10</xdr:col>
      <xdr:colOff>312029</xdr:colOff>
      <xdr:row>9</xdr:row>
      <xdr:rowOff>135120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41" t="20556" r="28889" b="21852"/>
        <a:stretch/>
      </xdr:blipFill>
      <xdr:spPr>
        <a:xfrm>
          <a:off x="3845047" y="3139440"/>
          <a:ext cx="757042" cy="108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103523</xdr:colOff>
      <xdr:row>3</xdr:row>
      <xdr:rowOff>175260</xdr:rowOff>
    </xdr:from>
    <xdr:to>
      <xdr:col>15</xdr:col>
      <xdr:colOff>94205</xdr:colOff>
      <xdr:row>9</xdr:row>
      <xdr:rowOff>135120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26" t="20741" r="28518" b="22223"/>
        <a:stretch/>
      </xdr:blipFill>
      <xdr:spPr>
        <a:xfrm>
          <a:off x="5589923" y="3139440"/>
          <a:ext cx="767922" cy="108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99060</xdr:colOff>
      <xdr:row>3</xdr:row>
      <xdr:rowOff>175260</xdr:rowOff>
    </xdr:from>
    <xdr:to>
      <xdr:col>18</xdr:col>
      <xdr:colOff>466440</xdr:colOff>
      <xdr:row>9</xdr:row>
      <xdr:rowOff>135120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11" t="20740" r="28704" b="21852"/>
        <a:stretch/>
      </xdr:blipFill>
      <xdr:spPr>
        <a:xfrm>
          <a:off x="7292340" y="3139440"/>
          <a:ext cx="756000" cy="1080000"/>
        </a:xfrm>
        <a:prstGeom prst="rect">
          <a:avLst/>
        </a:prstGeom>
      </xdr:spPr>
    </xdr:pic>
    <xdr:clientData/>
  </xdr:twoCellAnchor>
  <xdr:twoCellAnchor>
    <xdr:from>
      <xdr:col>0</xdr:col>
      <xdr:colOff>68580</xdr:colOff>
      <xdr:row>23</xdr:row>
      <xdr:rowOff>178380</xdr:rowOff>
    </xdr:from>
    <xdr:to>
      <xdr:col>1</xdr:col>
      <xdr:colOff>346620</xdr:colOff>
      <xdr:row>24</xdr:row>
      <xdr:rowOff>53580</xdr:rowOff>
    </xdr:to>
    <xdr:sp macro="" textlink="">
      <xdr:nvSpPr>
        <xdr:cNvPr id="8" name="Прямоугольник 7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68580" y="7097340"/>
          <a:ext cx="720000" cy="180000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9016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0</xdr:col>
      <xdr:colOff>68580</xdr:colOff>
      <xdr:row>22</xdr:row>
      <xdr:rowOff>103695</xdr:rowOff>
    </xdr:from>
    <xdr:to>
      <xdr:col>1</xdr:col>
      <xdr:colOff>346620</xdr:colOff>
      <xdr:row>23</xdr:row>
      <xdr:rowOff>123675</xdr:rowOff>
    </xdr:to>
    <xdr:sp macro="" textlink="">
      <xdr:nvSpPr>
        <xdr:cNvPr id="9" name="Прямоугольник 8">
          <a:extLst>
            <a:ext uri="{FF2B5EF4-FFF2-40B4-BE49-F238E27FC236}">
              <a16:creationId xmlns:a16="http://schemas.microsoft.com/office/drawing/2014/main" id="{A06E6119-ECC2-6AC4-677A-9D59AA0772D8}"/>
            </a:ext>
          </a:extLst>
        </xdr:cNvPr>
        <xdr:cNvSpPr/>
      </xdr:nvSpPr>
      <xdr:spPr>
        <a:xfrm>
          <a:off x="68580" y="6862635"/>
          <a:ext cx="720000" cy="180000"/>
        </a:xfrm>
        <a:prstGeom prst="rect">
          <a:avLst/>
        </a:prstGeom>
        <a:solidFill>
          <a:srgbClr val="A5A8A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9006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68580</xdr:colOff>
      <xdr:row>21</xdr:row>
      <xdr:rowOff>51870</xdr:rowOff>
    </xdr:from>
    <xdr:to>
      <xdr:col>1</xdr:col>
      <xdr:colOff>346620</xdr:colOff>
      <xdr:row>22</xdr:row>
      <xdr:rowOff>48990</xdr:rowOff>
    </xdr:to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68580" y="6627930"/>
          <a:ext cx="720000" cy="180000"/>
        </a:xfrm>
        <a:prstGeom prst="rect">
          <a:avLst/>
        </a:prstGeom>
        <a:solidFill>
          <a:srgbClr val="4432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8017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68580</xdr:colOff>
      <xdr:row>20</xdr:row>
      <xdr:rowOff>45</xdr:rowOff>
    </xdr:from>
    <xdr:to>
      <xdr:col>1</xdr:col>
      <xdr:colOff>346620</xdr:colOff>
      <xdr:row>20</xdr:row>
      <xdr:rowOff>180045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68580" y="6393225"/>
          <a:ext cx="720000" cy="180000"/>
        </a:xfrm>
        <a:prstGeom prst="rect">
          <a:avLst/>
        </a:prstGeom>
        <a:solidFill>
          <a:srgbClr val="4939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68580</xdr:colOff>
      <xdr:row>18</xdr:row>
      <xdr:rowOff>237780</xdr:rowOff>
    </xdr:from>
    <xdr:to>
      <xdr:col>1</xdr:col>
      <xdr:colOff>346620</xdr:colOff>
      <xdr:row>19</xdr:row>
      <xdr:rowOff>128220</xdr:rowOff>
    </xdr:to>
    <xdr:sp macro="" textlink="">
      <xdr:nvSpPr>
        <xdr:cNvPr id="12" name="Прямоугольник 11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68580" y="6158520"/>
          <a:ext cx="720000" cy="180000"/>
        </a:xfrm>
        <a:prstGeom prst="rect">
          <a:avLst/>
        </a:prstGeom>
        <a:solidFill>
          <a:srgbClr val="373F43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7016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68580</xdr:colOff>
      <xdr:row>18</xdr:row>
      <xdr:rowOff>3075</xdr:rowOff>
    </xdr:from>
    <xdr:to>
      <xdr:col>1</xdr:col>
      <xdr:colOff>346620</xdr:colOff>
      <xdr:row>18</xdr:row>
      <xdr:rowOff>183075</xdr:rowOff>
    </xdr:to>
    <xdr:sp macro="" textlink="">
      <xdr:nvSpPr>
        <xdr:cNvPr id="13" name="Прямоугольник 12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68580" y="5923815"/>
          <a:ext cx="720000" cy="180000"/>
        </a:xfrm>
        <a:prstGeom prst="rect">
          <a:avLst/>
        </a:prstGeom>
        <a:solidFill>
          <a:srgbClr val="0F433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6005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68580</xdr:colOff>
      <xdr:row>17</xdr:row>
      <xdr:rowOff>35070</xdr:rowOff>
    </xdr:from>
    <xdr:to>
      <xdr:col>1</xdr:col>
      <xdr:colOff>346620</xdr:colOff>
      <xdr:row>17</xdr:row>
      <xdr:rowOff>215070</xdr:rowOff>
    </xdr:to>
    <xdr:sp macro="" textlink="">
      <xdr:nvSpPr>
        <xdr:cNvPr id="14" name="Прямоугольник 13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68580" y="5689110"/>
          <a:ext cx="720000" cy="180000"/>
        </a:xfrm>
        <a:prstGeom prst="rect">
          <a:avLst/>
        </a:prstGeom>
        <a:solidFill>
          <a:srgbClr val="13447C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5010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68580</xdr:colOff>
      <xdr:row>16</xdr:row>
      <xdr:rowOff>89925</xdr:rowOff>
    </xdr:from>
    <xdr:to>
      <xdr:col>1</xdr:col>
      <xdr:colOff>346620</xdr:colOff>
      <xdr:row>16</xdr:row>
      <xdr:rowOff>269925</xdr:rowOff>
    </xdr:to>
    <xdr:sp macro="" textlink="">
      <xdr:nvSpPr>
        <xdr:cNvPr id="15" name="Прямоугольник 14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68580" y="5454405"/>
          <a:ext cx="720000" cy="180000"/>
        </a:xfrm>
        <a:prstGeom prst="rect">
          <a:avLst/>
        </a:prstGeom>
        <a:solidFill>
          <a:srgbClr val="701F29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3004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68580</xdr:colOff>
      <xdr:row>15</xdr:row>
      <xdr:rowOff>38100</xdr:rowOff>
    </xdr:from>
    <xdr:to>
      <xdr:col>1</xdr:col>
      <xdr:colOff>346620</xdr:colOff>
      <xdr:row>16</xdr:row>
      <xdr:rowOff>35220</xdr:rowOff>
    </xdr:to>
    <xdr:sp macro="" textlink="">
      <xdr:nvSpPr>
        <xdr:cNvPr id="16" name="Прямоугольник 15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68580" y="5219700"/>
          <a:ext cx="720000" cy="180000"/>
        </a:xfrm>
        <a:prstGeom prst="rect">
          <a:avLst/>
        </a:prstGeom>
        <a:solidFill>
          <a:srgbClr val="EADEB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1015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0</xdr:col>
      <xdr:colOff>68580</xdr:colOff>
      <xdr:row>24</xdr:row>
      <xdr:rowOff>108284</xdr:rowOff>
    </xdr:from>
    <xdr:to>
      <xdr:col>1</xdr:col>
      <xdr:colOff>346620</xdr:colOff>
      <xdr:row>24</xdr:row>
      <xdr:rowOff>288284</xdr:rowOff>
    </xdr:to>
    <xdr:sp macro="" textlink="">
      <xdr:nvSpPr>
        <xdr:cNvPr id="17" name="Прямоугольник 16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68580" y="7332044"/>
          <a:ext cx="720000" cy="180000"/>
        </a:xfrm>
        <a:prstGeom prst="rect">
          <a:avLst/>
        </a:prstGeom>
        <a:solidFill>
          <a:srgbClr val="515059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ADS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703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182632</xdr:colOff>
      <xdr:row>25</xdr:row>
      <xdr:rowOff>240869</xdr:rowOff>
    </xdr:from>
    <xdr:to>
      <xdr:col>4</xdr:col>
      <xdr:colOff>3472</xdr:colOff>
      <xdr:row>26</xdr:row>
      <xdr:rowOff>116069</xdr:rowOff>
    </xdr:to>
    <xdr:sp macro="" textlink="">
      <xdr:nvSpPr>
        <xdr:cNvPr id="18" name="Прямоугольник 17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1051312" y="7784669"/>
          <a:ext cx="720000" cy="180000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9016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2</xdr:col>
      <xdr:colOff>182632</xdr:colOff>
      <xdr:row>25</xdr:row>
      <xdr:rowOff>7690</xdr:rowOff>
    </xdr:from>
    <xdr:to>
      <xdr:col>4</xdr:col>
      <xdr:colOff>3472</xdr:colOff>
      <xdr:row>25</xdr:row>
      <xdr:rowOff>187690</xdr:rowOff>
    </xdr:to>
    <xdr:sp macro="" textlink="">
      <xdr:nvSpPr>
        <xdr:cNvPr id="19" name="Прямоугольник 18">
          <a:extLst>
            <a:ext uri="{FF2B5EF4-FFF2-40B4-BE49-F238E27FC236}">
              <a16:creationId xmlns:a16="http://schemas.microsoft.com/office/drawing/2014/main" id="{A06E6119-ECC2-6AC4-677A-9D59AA0772D8}"/>
            </a:ext>
          </a:extLst>
        </xdr:cNvPr>
        <xdr:cNvSpPr/>
      </xdr:nvSpPr>
      <xdr:spPr>
        <a:xfrm>
          <a:off x="1051312" y="7551490"/>
          <a:ext cx="720000" cy="180000"/>
        </a:xfrm>
        <a:prstGeom prst="rect">
          <a:avLst/>
        </a:prstGeom>
        <a:solidFill>
          <a:srgbClr val="A5A8A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9006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182632</xdr:colOff>
      <xdr:row>23</xdr:row>
      <xdr:rowOff>166172</xdr:rowOff>
    </xdr:from>
    <xdr:to>
      <xdr:col>4</xdr:col>
      <xdr:colOff>3472</xdr:colOff>
      <xdr:row>24</xdr:row>
      <xdr:rowOff>41372</xdr:rowOff>
    </xdr:to>
    <xdr:sp macro="" textlink="">
      <xdr:nvSpPr>
        <xdr:cNvPr id="20" name="Прямоугольник 19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051312" y="7085132"/>
          <a:ext cx="720000" cy="180000"/>
        </a:xfrm>
        <a:prstGeom prst="rect">
          <a:avLst/>
        </a:prstGeom>
        <a:solidFill>
          <a:srgbClr val="4432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8017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182632</xdr:colOff>
      <xdr:row>22</xdr:row>
      <xdr:rowOff>93013</xdr:rowOff>
    </xdr:from>
    <xdr:to>
      <xdr:col>4</xdr:col>
      <xdr:colOff>3472</xdr:colOff>
      <xdr:row>23</xdr:row>
      <xdr:rowOff>112993</xdr:rowOff>
    </xdr:to>
    <xdr:sp macro="" textlink="">
      <xdr:nvSpPr>
        <xdr:cNvPr id="21" name="Прямоугольник 20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051312" y="6851953"/>
          <a:ext cx="720000" cy="180000"/>
        </a:xfrm>
        <a:prstGeom prst="rect">
          <a:avLst/>
        </a:prstGeom>
        <a:solidFill>
          <a:srgbClr val="4939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182632</xdr:colOff>
      <xdr:row>19</xdr:row>
      <xdr:rowOff>175295</xdr:rowOff>
    </xdr:from>
    <xdr:to>
      <xdr:col>4</xdr:col>
      <xdr:colOff>3472</xdr:colOff>
      <xdr:row>20</xdr:row>
      <xdr:rowOff>172415</xdr:rowOff>
    </xdr:to>
    <xdr:sp macro="" textlink="">
      <xdr:nvSpPr>
        <xdr:cNvPr id="22" name="Прямоугольник 21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051312" y="6385595"/>
          <a:ext cx="720000" cy="180000"/>
        </a:xfrm>
        <a:prstGeom prst="rect">
          <a:avLst/>
        </a:prstGeom>
        <a:solidFill>
          <a:srgbClr val="373F43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7016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182632</xdr:colOff>
      <xdr:row>17</xdr:row>
      <xdr:rowOff>265197</xdr:rowOff>
    </xdr:from>
    <xdr:to>
      <xdr:col>4</xdr:col>
      <xdr:colOff>3472</xdr:colOff>
      <xdr:row>18</xdr:row>
      <xdr:rowOff>178497</xdr:rowOff>
    </xdr:to>
    <xdr:sp macro="" textlink="">
      <xdr:nvSpPr>
        <xdr:cNvPr id="23" name="Прямоугольник 22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051312" y="5919237"/>
          <a:ext cx="720000" cy="180000"/>
        </a:xfrm>
        <a:prstGeom prst="rect">
          <a:avLst/>
        </a:prstGeom>
        <a:solidFill>
          <a:srgbClr val="0F433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6005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182632</xdr:colOff>
      <xdr:row>17</xdr:row>
      <xdr:rowOff>32018</xdr:rowOff>
    </xdr:from>
    <xdr:to>
      <xdr:col>4</xdr:col>
      <xdr:colOff>3472</xdr:colOff>
      <xdr:row>17</xdr:row>
      <xdr:rowOff>212018</xdr:rowOff>
    </xdr:to>
    <xdr:sp macro="" textlink="">
      <xdr:nvSpPr>
        <xdr:cNvPr id="24" name="Прямоугольник 23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051312" y="5686058"/>
          <a:ext cx="720000" cy="180000"/>
        </a:xfrm>
        <a:prstGeom prst="rect">
          <a:avLst/>
        </a:prstGeom>
        <a:solidFill>
          <a:srgbClr val="13447C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5010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182632</xdr:colOff>
      <xdr:row>16</xdr:row>
      <xdr:rowOff>88399</xdr:rowOff>
    </xdr:from>
    <xdr:to>
      <xdr:col>4</xdr:col>
      <xdr:colOff>3472</xdr:colOff>
      <xdr:row>16</xdr:row>
      <xdr:rowOff>268399</xdr:rowOff>
    </xdr:to>
    <xdr:sp macro="" textlink="">
      <xdr:nvSpPr>
        <xdr:cNvPr id="25" name="Прямоугольник 24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1051312" y="5452879"/>
          <a:ext cx="720000" cy="180000"/>
        </a:xfrm>
        <a:prstGeom prst="rect">
          <a:avLst/>
        </a:prstGeom>
        <a:solidFill>
          <a:srgbClr val="701F29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3004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182632</xdr:colOff>
      <xdr:row>15</xdr:row>
      <xdr:rowOff>38100</xdr:rowOff>
    </xdr:from>
    <xdr:to>
      <xdr:col>4</xdr:col>
      <xdr:colOff>3472</xdr:colOff>
      <xdr:row>16</xdr:row>
      <xdr:rowOff>35220</xdr:rowOff>
    </xdr:to>
    <xdr:sp macro="" textlink="">
      <xdr:nvSpPr>
        <xdr:cNvPr id="26" name="Прямоугольник 25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1051312" y="5219700"/>
          <a:ext cx="720000" cy="180000"/>
        </a:xfrm>
        <a:prstGeom prst="rect">
          <a:avLst/>
        </a:prstGeom>
        <a:solidFill>
          <a:srgbClr val="EADEB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1015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2</xdr:col>
      <xdr:colOff>182632</xdr:colOff>
      <xdr:row>26</xdr:row>
      <xdr:rowOff>169244</xdr:rowOff>
    </xdr:from>
    <xdr:to>
      <xdr:col>4</xdr:col>
      <xdr:colOff>3472</xdr:colOff>
      <xdr:row>27</xdr:row>
      <xdr:rowOff>82544</xdr:rowOff>
    </xdr:to>
    <xdr:sp macro="" textlink="">
      <xdr:nvSpPr>
        <xdr:cNvPr id="27" name="Прямоугольник 26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1051312" y="8017844"/>
          <a:ext cx="720000" cy="180000"/>
        </a:xfrm>
        <a:prstGeom prst="rect">
          <a:avLst/>
        </a:prstGeom>
        <a:solidFill>
          <a:srgbClr val="515059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ADS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703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182632</xdr:colOff>
      <xdr:row>21</xdr:row>
      <xdr:rowOff>42714</xdr:rowOff>
    </xdr:from>
    <xdr:to>
      <xdr:col>4</xdr:col>
      <xdr:colOff>3472</xdr:colOff>
      <xdr:row>22</xdr:row>
      <xdr:rowOff>39834</xdr:rowOff>
    </xdr:to>
    <xdr:sp macro="" textlink="">
      <xdr:nvSpPr>
        <xdr:cNvPr id="28" name="Прямоугольник 27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051312" y="6618774"/>
          <a:ext cx="720000" cy="180000"/>
        </a:xfrm>
        <a:prstGeom prst="rect">
          <a:avLst/>
        </a:prstGeom>
        <a:solidFill>
          <a:srgbClr val="474A50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7024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182632</xdr:colOff>
      <xdr:row>18</xdr:row>
      <xdr:rowOff>231676</xdr:rowOff>
    </xdr:from>
    <xdr:to>
      <xdr:col>4</xdr:col>
      <xdr:colOff>3472</xdr:colOff>
      <xdr:row>19</xdr:row>
      <xdr:rowOff>122116</xdr:rowOff>
    </xdr:to>
    <xdr:sp macro="" textlink="">
      <xdr:nvSpPr>
        <xdr:cNvPr id="29" name="Прямоугольник 28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1051312" y="6152416"/>
          <a:ext cx="720000" cy="180000"/>
        </a:xfrm>
        <a:prstGeom prst="rect">
          <a:avLst/>
        </a:prstGeom>
        <a:solidFill>
          <a:srgbClr val="9EA0A1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7004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182632</xdr:colOff>
      <xdr:row>24</xdr:row>
      <xdr:rowOff>94551</xdr:rowOff>
    </xdr:from>
    <xdr:to>
      <xdr:col>4</xdr:col>
      <xdr:colOff>3472</xdr:colOff>
      <xdr:row>24</xdr:row>
      <xdr:rowOff>274551</xdr:rowOff>
    </xdr:to>
    <xdr:sp macro="" textlink="">
      <xdr:nvSpPr>
        <xdr:cNvPr id="30" name="Прямоугольник 29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051312" y="7318311"/>
          <a:ext cx="720000" cy="180000"/>
        </a:xfrm>
        <a:prstGeom prst="rect">
          <a:avLst/>
        </a:prstGeom>
        <a:solidFill>
          <a:srgbClr val="181818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9005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</xdr:col>
      <xdr:colOff>53340</xdr:colOff>
      <xdr:row>18</xdr:row>
      <xdr:rowOff>259080</xdr:rowOff>
    </xdr:from>
    <xdr:to>
      <xdr:col>2</xdr:col>
      <xdr:colOff>288643</xdr:colOff>
      <xdr:row>19</xdr:row>
      <xdr:rowOff>113520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20" y="6179820"/>
          <a:ext cx="235303" cy="1440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</xdr:colOff>
      <xdr:row>21</xdr:row>
      <xdr:rowOff>68580</xdr:rowOff>
    </xdr:from>
    <xdr:to>
      <xdr:col>2</xdr:col>
      <xdr:colOff>288643</xdr:colOff>
      <xdr:row>22</xdr:row>
      <xdr:rowOff>29700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20" y="6644640"/>
          <a:ext cx="235303" cy="1440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</xdr:colOff>
      <xdr:row>24</xdr:row>
      <xdr:rowOff>121920</xdr:rowOff>
    </xdr:from>
    <xdr:to>
      <xdr:col>2</xdr:col>
      <xdr:colOff>288643</xdr:colOff>
      <xdr:row>24</xdr:row>
      <xdr:rowOff>265920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20" y="7345680"/>
          <a:ext cx="235303" cy="144000"/>
        </a:xfrm>
        <a:prstGeom prst="rect">
          <a:avLst/>
        </a:prstGeom>
      </xdr:spPr>
    </xdr:pic>
    <xdr:clientData/>
  </xdr:twoCellAnchor>
  <xdr:twoCellAnchor>
    <xdr:from>
      <xdr:col>4</xdr:col>
      <xdr:colOff>310135</xdr:colOff>
      <xdr:row>14</xdr:row>
      <xdr:rowOff>182880</xdr:rowOff>
    </xdr:from>
    <xdr:to>
      <xdr:col>6</xdr:col>
      <xdr:colOff>256315</xdr:colOff>
      <xdr:row>16</xdr:row>
      <xdr:rowOff>50700</xdr:rowOff>
    </xdr:to>
    <xdr:grpSp>
      <xdr:nvGrpSpPr>
        <xdr:cNvPr id="34" name="Группа 33"/>
        <xdr:cNvGrpSpPr/>
      </xdr:nvGrpSpPr>
      <xdr:grpSpPr>
        <a:xfrm>
          <a:off x="2077975" y="5173980"/>
          <a:ext cx="792000" cy="241200"/>
          <a:chOff x="475692" y="4882065"/>
          <a:chExt cx="983573" cy="230832"/>
        </a:xfrm>
      </xdr:grpSpPr>
      <xdr:pic>
        <xdr:nvPicPr>
          <xdr:cNvPr id="35" name="Рисунок 34"/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038" y="4916623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36" name="TextBox 21"/>
          <xdr:cNvSpPr txBox="1"/>
        </xdr:nvSpPr>
        <xdr:spPr>
          <a:xfrm flipH="1">
            <a:off x="475692" y="4882065"/>
            <a:ext cx="983573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Golden oak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4</xdr:col>
      <xdr:colOff>289560</xdr:colOff>
      <xdr:row>16</xdr:row>
      <xdr:rowOff>45721</xdr:rowOff>
    </xdr:from>
    <xdr:to>
      <xdr:col>6</xdr:col>
      <xdr:colOff>266220</xdr:colOff>
      <xdr:row>17</xdr:row>
      <xdr:rowOff>7621</xdr:rowOff>
    </xdr:to>
    <xdr:grpSp>
      <xdr:nvGrpSpPr>
        <xdr:cNvPr id="37" name="Группа 36"/>
        <xdr:cNvGrpSpPr/>
      </xdr:nvGrpSpPr>
      <xdr:grpSpPr>
        <a:xfrm>
          <a:off x="2057400" y="5410201"/>
          <a:ext cx="822480" cy="251460"/>
          <a:chOff x="476671" y="4220834"/>
          <a:chExt cx="1023011" cy="230832"/>
        </a:xfrm>
      </xdr:grpSpPr>
      <xdr:pic>
        <xdr:nvPicPr>
          <xdr:cNvPr id="38" name="Рисунок 37"/>
          <xdr:cNvPicPr>
            <a:picLocks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0244" y="4248024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39" name="TextBox 27"/>
          <xdr:cNvSpPr txBox="1"/>
        </xdr:nvSpPr>
        <xdr:spPr>
          <a:xfrm flipH="1">
            <a:off x="476671" y="4220834"/>
            <a:ext cx="1023011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Dark oak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4</xdr:col>
      <xdr:colOff>322234</xdr:colOff>
      <xdr:row>17</xdr:row>
      <xdr:rowOff>10820</xdr:rowOff>
    </xdr:from>
    <xdr:to>
      <xdr:col>6</xdr:col>
      <xdr:colOff>268414</xdr:colOff>
      <xdr:row>17</xdr:row>
      <xdr:rowOff>248420</xdr:rowOff>
    </xdr:to>
    <xdr:grpSp>
      <xdr:nvGrpSpPr>
        <xdr:cNvPr id="40" name="Группа 39"/>
        <xdr:cNvGrpSpPr/>
      </xdr:nvGrpSpPr>
      <xdr:grpSpPr>
        <a:xfrm>
          <a:off x="2090074" y="5664860"/>
          <a:ext cx="792000" cy="237600"/>
          <a:chOff x="557893" y="3896556"/>
          <a:chExt cx="983573" cy="230832"/>
        </a:xfrm>
      </xdr:grpSpPr>
      <xdr:pic>
        <xdr:nvPicPr>
          <xdr:cNvPr id="41" name="Рисунок 40"/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9682" y="3925266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42" name="TextBox 28"/>
          <xdr:cNvSpPr txBox="1"/>
        </xdr:nvSpPr>
        <xdr:spPr>
          <a:xfrm flipH="1">
            <a:off x="557893" y="3896556"/>
            <a:ext cx="983573" cy="230832"/>
          </a:xfrm>
          <a:prstGeom prst="rect">
            <a:avLst/>
          </a:prstGeom>
          <a:noFill/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Cherry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7</xdr:col>
      <xdr:colOff>251460</xdr:colOff>
      <xdr:row>17</xdr:row>
      <xdr:rowOff>13737</xdr:rowOff>
    </xdr:from>
    <xdr:to>
      <xdr:col>9</xdr:col>
      <xdr:colOff>133260</xdr:colOff>
      <xdr:row>17</xdr:row>
      <xdr:rowOff>193737</xdr:rowOff>
    </xdr:to>
    <xdr:sp macro="" textlink="">
      <xdr:nvSpPr>
        <xdr:cNvPr id="43" name="Прямоугольник 42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3314700" y="5667777"/>
          <a:ext cx="720000" cy="180000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9016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7</xdr:col>
      <xdr:colOff>251460</xdr:colOff>
      <xdr:row>15</xdr:row>
      <xdr:rowOff>38100</xdr:rowOff>
    </xdr:from>
    <xdr:to>
      <xdr:col>9</xdr:col>
      <xdr:colOff>133260</xdr:colOff>
      <xdr:row>16</xdr:row>
      <xdr:rowOff>35220</xdr:rowOff>
    </xdr:to>
    <xdr:sp macro="" textlink="">
      <xdr:nvSpPr>
        <xdr:cNvPr id="44" name="Прямоугольник 43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3314700" y="5219700"/>
          <a:ext cx="720000" cy="180000"/>
        </a:xfrm>
        <a:prstGeom prst="rect">
          <a:avLst/>
        </a:prstGeom>
        <a:solidFill>
          <a:srgbClr val="4432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8017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251460</xdr:colOff>
      <xdr:row>16</xdr:row>
      <xdr:rowOff>79258</xdr:rowOff>
    </xdr:from>
    <xdr:to>
      <xdr:col>9</xdr:col>
      <xdr:colOff>133260</xdr:colOff>
      <xdr:row>16</xdr:row>
      <xdr:rowOff>259258</xdr:rowOff>
    </xdr:to>
    <xdr:sp macro="" textlink="">
      <xdr:nvSpPr>
        <xdr:cNvPr id="45" name="Прямоугольник 44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3314700" y="5443738"/>
          <a:ext cx="720000" cy="180000"/>
        </a:xfrm>
        <a:prstGeom prst="rect">
          <a:avLst/>
        </a:prstGeom>
        <a:solidFill>
          <a:srgbClr val="181818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9005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7</xdr:col>
      <xdr:colOff>99060</xdr:colOff>
      <xdr:row>15</xdr:row>
      <xdr:rowOff>60960</xdr:rowOff>
    </xdr:from>
    <xdr:to>
      <xdr:col>7</xdr:col>
      <xdr:colOff>334363</xdr:colOff>
      <xdr:row>16</xdr:row>
      <xdr:rowOff>22080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00" y="5242560"/>
          <a:ext cx="235303" cy="144000"/>
        </a:xfrm>
        <a:prstGeom prst="rect">
          <a:avLst/>
        </a:prstGeom>
      </xdr:spPr>
    </xdr:pic>
    <xdr:clientData/>
  </xdr:twoCellAnchor>
  <xdr:twoCellAnchor editAs="oneCell">
    <xdr:from>
      <xdr:col>7</xdr:col>
      <xdr:colOff>99060</xdr:colOff>
      <xdr:row>16</xdr:row>
      <xdr:rowOff>91440</xdr:rowOff>
    </xdr:from>
    <xdr:to>
      <xdr:col>7</xdr:col>
      <xdr:colOff>334363</xdr:colOff>
      <xdr:row>16</xdr:row>
      <xdr:rowOff>235440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00" y="5455920"/>
          <a:ext cx="235303" cy="144000"/>
        </a:xfrm>
        <a:prstGeom prst="rect">
          <a:avLst/>
        </a:prstGeom>
      </xdr:spPr>
    </xdr:pic>
    <xdr:clientData/>
  </xdr:twoCellAnchor>
  <xdr:twoCellAnchor>
    <xdr:from>
      <xdr:col>9</xdr:col>
      <xdr:colOff>357892</xdr:colOff>
      <xdr:row>16</xdr:row>
      <xdr:rowOff>91440</xdr:rowOff>
    </xdr:from>
    <xdr:to>
      <xdr:col>11</xdr:col>
      <xdr:colOff>300652</xdr:colOff>
      <xdr:row>16</xdr:row>
      <xdr:rowOff>271440</xdr:rowOff>
    </xdr:to>
    <xdr:sp macro="" textlink="">
      <xdr:nvSpPr>
        <xdr:cNvPr id="48" name="Прямоугольник 47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4259332" y="5455920"/>
          <a:ext cx="720000" cy="180000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9016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9</xdr:col>
      <xdr:colOff>357892</xdr:colOff>
      <xdr:row>15</xdr:row>
      <xdr:rowOff>38100</xdr:rowOff>
    </xdr:from>
    <xdr:to>
      <xdr:col>11</xdr:col>
      <xdr:colOff>300652</xdr:colOff>
      <xdr:row>16</xdr:row>
      <xdr:rowOff>35220</xdr:rowOff>
    </xdr:to>
    <xdr:sp macro="" textlink="">
      <xdr:nvSpPr>
        <xdr:cNvPr id="49" name="Прямоугольник 48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4259332" y="5219700"/>
          <a:ext cx="720000" cy="180000"/>
        </a:xfrm>
        <a:prstGeom prst="rect">
          <a:avLst/>
        </a:prstGeom>
        <a:solidFill>
          <a:srgbClr val="373F43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7016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310135</xdr:colOff>
      <xdr:row>17</xdr:row>
      <xdr:rowOff>236900</xdr:rowOff>
    </xdr:from>
    <xdr:to>
      <xdr:col>11</xdr:col>
      <xdr:colOff>324895</xdr:colOff>
      <xdr:row>18</xdr:row>
      <xdr:rowOff>211400</xdr:rowOff>
    </xdr:to>
    <xdr:grpSp>
      <xdr:nvGrpSpPr>
        <xdr:cNvPr id="50" name="Группа 49"/>
        <xdr:cNvGrpSpPr/>
      </xdr:nvGrpSpPr>
      <xdr:grpSpPr>
        <a:xfrm>
          <a:off x="4211575" y="5890940"/>
          <a:ext cx="792000" cy="241200"/>
          <a:chOff x="475692" y="4882065"/>
          <a:chExt cx="983573" cy="230832"/>
        </a:xfrm>
      </xdr:grpSpPr>
      <xdr:pic>
        <xdr:nvPicPr>
          <xdr:cNvPr id="51" name="Рисунок 50"/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038" y="4916623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52" name="TextBox 21"/>
          <xdr:cNvSpPr txBox="1"/>
        </xdr:nvSpPr>
        <xdr:spPr>
          <a:xfrm flipH="1">
            <a:off x="475692" y="4882065"/>
            <a:ext cx="983573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Golden oak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9</xdr:col>
      <xdr:colOff>289560</xdr:colOff>
      <xdr:row>18</xdr:row>
      <xdr:rowOff>191181</xdr:rowOff>
    </xdr:from>
    <xdr:to>
      <xdr:col>11</xdr:col>
      <xdr:colOff>334800</xdr:colOff>
      <xdr:row>19</xdr:row>
      <xdr:rowOff>153081</xdr:rowOff>
    </xdr:to>
    <xdr:grpSp>
      <xdr:nvGrpSpPr>
        <xdr:cNvPr id="53" name="Группа 52"/>
        <xdr:cNvGrpSpPr/>
      </xdr:nvGrpSpPr>
      <xdr:grpSpPr>
        <a:xfrm>
          <a:off x="4191000" y="6111921"/>
          <a:ext cx="822480" cy="251460"/>
          <a:chOff x="476671" y="4220834"/>
          <a:chExt cx="1023011" cy="230832"/>
        </a:xfrm>
      </xdr:grpSpPr>
      <xdr:pic>
        <xdr:nvPicPr>
          <xdr:cNvPr id="54" name="Рисунок 53"/>
          <xdr:cNvPicPr>
            <a:picLocks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0244" y="4248024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55" name="TextBox 27"/>
          <xdr:cNvSpPr txBox="1"/>
        </xdr:nvSpPr>
        <xdr:spPr>
          <a:xfrm flipH="1">
            <a:off x="476671" y="4220834"/>
            <a:ext cx="1023011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Dark oak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9</xdr:col>
      <xdr:colOff>322234</xdr:colOff>
      <xdr:row>19</xdr:row>
      <xdr:rowOff>141040</xdr:rowOff>
    </xdr:from>
    <xdr:to>
      <xdr:col>11</xdr:col>
      <xdr:colOff>336994</xdr:colOff>
      <xdr:row>21</xdr:row>
      <xdr:rowOff>12880</xdr:rowOff>
    </xdr:to>
    <xdr:grpSp>
      <xdr:nvGrpSpPr>
        <xdr:cNvPr id="56" name="Группа 55"/>
        <xdr:cNvGrpSpPr/>
      </xdr:nvGrpSpPr>
      <xdr:grpSpPr>
        <a:xfrm>
          <a:off x="4223674" y="6351340"/>
          <a:ext cx="792000" cy="237600"/>
          <a:chOff x="557893" y="3896556"/>
          <a:chExt cx="983573" cy="230832"/>
        </a:xfrm>
      </xdr:grpSpPr>
      <xdr:pic>
        <xdr:nvPicPr>
          <xdr:cNvPr id="57" name="Рисунок 56"/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9682" y="3925266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58" name="TextBox 28"/>
          <xdr:cNvSpPr txBox="1"/>
        </xdr:nvSpPr>
        <xdr:spPr>
          <a:xfrm flipH="1">
            <a:off x="557893" y="3896556"/>
            <a:ext cx="983573" cy="230832"/>
          </a:xfrm>
          <a:prstGeom prst="rect">
            <a:avLst/>
          </a:prstGeom>
          <a:noFill/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Cherry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9</xdr:col>
      <xdr:colOff>357892</xdr:colOff>
      <xdr:row>17</xdr:row>
      <xdr:rowOff>38100</xdr:rowOff>
    </xdr:from>
    <xdr:to>
      <xdr:col>11</xdr:col>
      <xdr:colOff>300652</xdr:colOff>
      <xdr:row>17</xdr:row>
      <xdr:rowOff>218100</xdr:rowOff>
    </xdr:to>
    <xdr:sp macro="" textlink="">
      <xdr:nvSpPr>
        <xdr:cNvPr id="59" name="Прямоугольник 58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4259332" y="5692140"/>
          <a:ext cx="720000" cy="180000"/>
        </a:xfrm>
        <a:prstGeom prst="rect">
          <a:avLst/>
        </a:prstGeom>
        <a:solidFill>
          <a:srgbClr val="474A50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7024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9</xdr:col>
      <xdr:colOff>213360</xdr:colOff>
      <xdr:row>17</xdr:row>
      <xdr:rowOff>63966</xdr:rowOff>
    </xdr:from>
    <xdr:to>
      <xdr:col>10</xdr:col>
      <xdr:colOff>60043</xdr:colOff>
      <xdr:row>17</xdr:row>
      <xdr:rowOff>207966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0" y="5718006"/>
          <a:ext cx="235303" cy="144000"/>
        </a:xfrm>
        <a:prstGeom prst="rect">
          <a:avLst/>
        </a:prstGeom>
      </xdr:spPr>
    </xdr:pic>
    <xdr:clientData/>
  </xdr:twoCellAnchor>
  <xdr:twoCellAnchor>
    <xdr:from>
      <xdr:col>12</xdr:col>
      <xdr:colOff>213360</xdr:colOff>
      <xdr:row>17</xdr:row>
      <xdr:rowOff>13737</xdr:rowOff>
    </xdr:from>
    <xdr:to>
      <xdr:col>14</xdr:col>
      <xdr:colOff>156120</xdr:colOff>
      <xdr:row>17</xdr:row>
      <xdr:rowOff>193737</xdr:rowOff>
    </xdr:to>
    <xdr:sp macro="" textlink="">
      <xdr:nvSpPr>
        <xdr:cNvPr id="61" name="Прямоугольник 60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5311140" y="5667777"/>
          <a:ext cx="720000" cy="180000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9016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12</xdr:col>
      <xdr:colOff>213360</xdr:colOff>
      <xdr:row>15</xdr:row>
      <xdr:rowOff>38100</xdr:rowOff>
    </xdr:from>
    <xdr:to>
      <xdr:col>14</xdr:col>
      <xdr:colOff>156120</xdr:colOff>
      <xdr:row>16</xdr:row>
      <xdr:rowOff>35220</xdr:rowOff>
    </xdr:to>
    <xdr:sp macro="" textlink="">
      <xdr:nvSpPr>
        <xdr:cNvPr id="62" name="Прямоугольник 61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5311140" y="5219700"/>
          <a:ext cx="720000" cy="180000"/>
        </a:xfrm>
        <a:prstGeom prst="rect">
          <a:avLst/>
        </a:prstGeom>
        <a:solidFill>
          <a:srgbClr val="4432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8017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213360</xdr:colOff>
      <xdr:row>16</xdr:row>
      <xdr:rowOff>79258</xdr:rowOff>
    </xdr:from>
    <xdr:to>
      <xdr:col>14</xdr:col>
      <xdr:colOff>156120</xdr:colOff>
      <xdr:row>16</xdr:row>
      <xdr:rowOff>259258</xdr:rowOff>
    </xdr:to>
    <xdr:sp macro="" textlink="">
      <xdr:nvSpPr>
        <xdr:cNvPr id="63" name="Прямоугольник 62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5311140" y="5443738"/>
          <a:ext cx="720000" cy="180000"/>
        </a:xfrm>
        <a:prstGeom prst="rect">
          <a:avLst/>
        </a:prstGeom>
        <a:solidFill>
          <a:srgbClr val="181818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9005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12</xdr:col>
      <xdr:colOff>60960</xdr:colOff>
      <xdr:row>15</xdr:row>
      <xdr:rowOff>60960</xdr:rowOff>
    </xdr:from>
    <xdr:to>
      <xdr:col>12</xdr:col>
      <xdr:colOff>296263</xdr:colOff>
      <xdr:row>16</xdr:row>
      <xdr:rowOff>22080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8740" y="5242560"/>
          <a:ext cx="235303" cy="144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60960</xdr:colOff>
      <xdr:row>16</xdr:row>
      <xdr:rowOff>91440</xdr:rowOff>
    </xdr:from>
    <xdr:to>
      <xdr:col>12</xdr:col>
      <xdr:colOff>296263</xdr:colOff>
      <xdr:row>16</xdr:row>
      <xdr:rowOff>235440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8740" y="5455920"/>
          <a:ext cx="235303" cy="144000"/>
        </a:xfrm>
        <a:prstGeom prst="rect">
          <a:avLst/>
        </a:prstGeom>
      </xdr:spPr>
    </xdr:pic>
    <xdr:clientData/>
  </xdr:twoCellAnchor>
  <xdr:twoCellAnchor>
    <xdr:from>
      <xdr:col>14</xdr:col>
      <xdr:colOff>365512</xdr:colOff>
      <xdr:row>18</xdr:row>
      <xdr:rowOff>219188</xdr:rowOff>
    </xdr:from>
    <xdr:to>
      <xdr:col>16</xdr:col>
      <xdr:colOff>155872</xdr:colOff>
      <xdr:row>19</xdr:row>
      <xdr:rowOff>109628</xdr:rowOff>
    </xdr:to>
    <xdr:sp macro="" textlink="">
      <xdr:nvSpPr>
        <xdr:cNvPr id="66" name="Прямоугольник 65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6240532" y="6139928"/>
          <a:ext cx="720000" cy="180000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9016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14</xdr:col>
      <xdr:colOff>365512</xdr:colOff>
      <xdr:row>17</xdr:row>
      <xdr:rowOff>21964</xdr:rowOff>
    </xdr:from>
    <xdr:to>
      <xdr:col>16</xdr:col>
      <xdr:colOff>155872</xdr:colOff>
      <xdr:row>17</xdr:row>
      <xdr:rowOff>201964</xdr:rowOff>
    </xdr:to>
    <xdr:sp macro="" textlink="">
      <xdr:nvSpPr>
        <xdr:cNvPr id="67" name="Прямоугольник 66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6240532" y="5676004"/>
          <a:ext cx="720000" cy="180000"/>
        </a:xfrm>
        <a:prstGeom prst="rect">
          <a:avLst/>
        </a:prstGeom>
        <a:solidFill>
          <a:srgbClr val="4432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8017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365512</xdr:colOff>
      <xdr:row>15</xdr:row>
      <xdr:rowOff>30480</xdr:rowOff>
    </xdr:from>
    <xdr:to>
      <xdr:col>16</xdr:col>
      <xdr:colOff>155872</xdr:colOff>
      <xdr:row>16</xdr:row>
      <xdr:rowOff>27600</xdr:rowOff>
    </xdr:to>
    <xdr:sp macro="" textlink="">
      <xdr:nvSpPr>
        <xdr:cNvPr id="68" name="Прямоугольник 67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6240532" y="5212080"/>
          <a:ext cx="720000" cy="180000"/>
        </a:xfrm>
        <a:prstGeom prst="rect">
          <a:avLst/>
        </a:prstGeom>
        <a:solidFill>
          <a:srgbClr val="373F43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7016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365512</xdr:colOff>
      <xdr:row>19</xdr:row>
      <xdr:rowOff>161589</xdr:rowOff>
    </xdr:from>
    <xdr:to>
      <xdr:col>16</xdr:col>
      <xdr:colOff>155872</xdr:colOff>
      <xdr:row>20</xdr:row>
      <xdr:rowOff>158709</xdr:rowOff>
    </xdr:to>
    <xdr:sp macro="" textlink="">
      <xdr:nvSpPr>
        <xdr:cNvPr id="69" name="Прямоугольник 68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6240532" y="6371889"/>
          <a:ext cx="720000" cy="180000"/>
        </a:xfrm>
        <a:prstGeom prst="rect">
          <a:avLst/>
        </a:prstGeom>
        <a:solidFill>
          <a:srgbClr val="515059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ADS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703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365512</xdr:colOff>
      <xdr:row>16</xdr:row>
      <xdr:rowOff>79562</xdr:rowOff>
    </xdr:from>
    <xdr:to>
      <xdr:col>16</xdr:col>
      <xdr:colOff>155872</xdr:colOff>
      <xdr:row>16</xdr:row>
      <xdr:rowOff>259562</xdr:rowOff>
    </xdr:to>
    <xdr:sp macro="" textlink="">
      <xdr:nvSpPr>
        <xdr:cNvPr id="70" name="Прямоугольник 69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6240532" y="5444042"/>
          <a:ext cx="720000" cy="180000"/>
        </a:xfrm>
        <a:prstGeom prst="rect">
          <a:avLst/>
        </a:prstGeom>
        <a:solidFill>
          <a:srgbClr val="474A50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7024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365512</xdr:colOff>
      <xdr:row>17</xdr:row>
      <xdr:rowOff>253926</xdr:rowOff>
    </xdr:from>
    <xdr:to>
      <xdr:col>16</xdr:col>
      <xdr:colOff>155872</xdr:colOff>
      <xdr:row>18</xdr:row>
      <xdr:rowOff>167226</xdr:rowOff>
    </xdr:to>
    <xdr:sp macro="" textlink="">
      <xdr:nvSpPr>
        <xdr:cNvPr id="71" name="Прямоугольник 70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6240532" y="5907966"/>
          <a:ext cx="720000" cy="180000"/>
        </a:xfrm>
        <a:prstGeom prst="rect">
          <a:avLst/>
        </a:prstGeom>
        <a:solidFill>
          <a:srgbClr val="181818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9005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14</xdr:col>
      <xdr:colOff>228600</xdr:colOff>
      <xdr:row>16</xdr:row>
      <xdr:rowOff>106645</xdr:rowOff>
    </xdr:from>
    <xdr:to>
      <xdr:col>15</xdr:col>
      <xdr:colOff>75283</xdr:colOff>
      <xdr:row>16</xdr:row>
      <xdr:rowOff>250645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3620" y="5471125"/>
          <a:ext cx="235303" cy="144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228600</xdr:colOff>
      <xdr:row>18</xdr:row>
      <xdr:rowOff>7585</xdr:rowOff>
    </xdr:from>
    <xdr:to>
      <xdr:col>15</xdr:col>
      <xdr:colOff>75283</xdr:colOff>
      <xdr:row>18</xdr:row>
      <xdr:rowOff>151585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3620" y="5928325"/>
          <a:ext cx="235303" cy="144000"/>
        </a:xfrm>
        <a:prstGeom prst="rect">
          <a:avLst/>
        </a:prstGeom>
      </xdr:spPr>
    </xdr:pic>
    <xdr:clientData/>
  </xdr:twoCellAnchor>
  <xdr:twoCellAnchor>
    <xdr:from>
      <xdr:col>14</xdr:col>
      <xdr:colOff>317755</xdr:colOff>
      <xdr:row>20</xdr:row>
      <xdr:rowOff>167640</xdr:rowOff>
    </xdr:from>
    <xdr:to>
      <xdr:col>16</xdr:col>
      <xdr:colOff>180115</xdr:colOff>
      <xdr:row>22</xdr:row>
      <xdr:rowOff>43080</xdr:rowOff>
    </xdr:to>
    <xdr:grpSp>
      <xdr:nvGrpSpPr>
        <xdr:cNvPr id="74" name="Группа 73"/>
        <xdr:cNvGrpSpPr/>
      </xdr:nvGrpSpPr>
      <xdr:grpSpPr>
        <a:xfrm>
          <a:off x="6192775" y="6560820"/>
          <a:ext cx="792000" cy="241200"/>
          <a:chOff x="475692" y="4882065"/>
          <a:chExt cx="983573" cy="230832"/>
        </a:xfrm>
      </xdr:grpSpPr>
      <xdr:pic>
        <xdr:nvPicPr>
          <xdr:cNvPr id="75" name="Рисунок 74"/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038" y="4916623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76" name="TextBox 21"/>
          <xdr:cNvSpPr txBox="1"/>
        </xdr:nvSpPr>
        <xdr:spPr>
          <a:xfrm flipH="1">
            <a:off x="475692" y="4882065"/>
            <a:ext cx="983573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Golden oak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14</xdr:col>
      <xdr:colOff>297180</xdr:colOff>
      <xdr:row>22</xdr:row>
      <xdr:rowOff>22861</xdr:rowOff>
    </xdr:from>
    <xdr:to>
      <xdr:col>16</xdr:col>
      <xdr:colOff>190020</xdr:colOff>
      <xdr:row>23</xdr:row>
      <xdr:rowOff>114301</xdr:rowOff>
    </xdr:to>
    <xdr:grpSp>
      <xdr:nvGrpSpPr>
        <xdr:cNvPr id="77" name="Группа 76"/>
        <xdr:cNvGrpSpPr/>
      </xdr:nvGrpSpPr>
      <xdr:grpSpPr>
        <a:xfrm>
          <a:off x="6172200" y="6781801"/>
          <a:ext cx="822480" cy="251460"/>
          <a:chOff x="476671" y="4220834"/>
          <a:chExt cx="1023011" cy="230832"/>
        </a:xfrm>
      </xdr:grpSpPr>
      <xdr:pic>
        <xdr:nvPicPr>
          <xdr:cNvPr id="78" name="Рисунок 77"/>
          <xdr:cNvPicPr>
            <a:picLocks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0244" y="4248024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79" name="TextBox 27"/>
          <xdr:cNvSpPr txBox="1"/>
        </xdr:nvSpPr>
        <xdr:spPr>
          <a:xfrm flipH="1">
            <a:off x="476671" y="4220834"/>
            <a:ext cx="1023011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Dark oak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14</xdr:col>
      <xdr:colOff>329854</xdr:colOff>
      <xdr:row>23</xdr:row>
      <xdr:rowOff>102260</xdr:rowOff>
    </xdr:from>
    <xdr:to>
      <xdr:col>16</xdr:col>
      <xdr:colOff>192214</xdr:colOff>
      <xdr:row>24</xdr:row>
      <xdr:rowOff>35060</xdr:rowOff>
    </xdr:to>
    <xdr:grpSp>
      <xdr:nvGrpSpPr>
        <xdr:cNvPr id="80" name="Группа 79"/>
        <xdr:cNvGrpSpPr/>
      </xdr:nvGrpSpPr>
      <xdr:grpSpPr>
        <a:xfrm>
          <a:off x="6204874" y="7021220"/>
          <a:ext cx="792000" cy="237600"/>
          <a:chOff x="557893" y="3896556"/>
          <a:chExt cx="983573" cy="230832"/>
        </a:xfrm>
      </xdr:grpSpPr>
      <xdr:pic>
        <xdr:nvPicPr>
          <xdr:cNvPr id="81" name="Рисунок 80"/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9682" y="3925266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82" name="TextBox 28"/>
          <xdr:cNvSpPr txBox="1"/>
        </xdr:nvSpPr>
        <xdr:spPr>
          <a:xfrm flipH="1">
            <a:off x="557893" y="3896556"/>
            <a:ext cx="983573" cy="230832"/>
          </a:xfrm>
          <a:prstGeom prst="rect">
            <a:avLst/>
          </a:prstGeom>
          <a:noFill/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Cherry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17</xdr:col>
      <xdr:colOff>274320</xdr:colOff>
      <xdr:row>16</xdr:row>
      <xdr:rowOff>82800</xdr:rowOff>
    </xdr:from>
    <xdr:to>
      <xdr:col>19</xdr:col>
      <xdr:colOff>118020</xdr:colOff>
      <xdr:row>16</xdr:row>
      <xdr:rowOff>262800</xdr:rowOff>
    </xdr:to>
    <xdr:sp macro="" textlink="">
      <xdr:nvSpPr>
        <xdr:cNvPr id="83" name="Прямоугольник 82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7467600" y="5447280"/>
          <a:ext cx="720000" cy="180000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9016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17</xdr:col>
      <xdr:colOff>274320</xdr:colOff>
      <xdr:row>15</xdr:row>
      <xdr:rowOff>30480</xdr:rowOff>
    </xdr:from>
    <xdr:to>
      <xdr:col>19</xdr:col>
      <xdr:colOff>118020</xdr:colOff>
      <xdr:row>16</xdr:row>
      <xdr:rowOff>27600</xdr:rowOff>
    </xdr:to>
    <xdr:sp macro="" textlink="">
      <xdr:nvSpPr>
        <xdr:cNvPr id="84" name="Прямоугольник 83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7467600" y="5212080"/>
          <a:ext cx="720000" cy="180000"/>
        </a:xfrm>
        <a:prstGeom prst="rect">
          <a:avLst/>
        </a:prstGeom>
        <a:solidFill>
          <a:srgbClr val="4939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17</xdr:col>
      <xdr:colOff>226315</xdr:colOff>
      <xdr:row>16</xdr:row>
      <xdr:rowOff>274320</xdr:rowOff>
    </xdr:from>
    <xdr:to>
      <xdr:col>19</xdr:col>
      <xdr:colOff>142015</xdr:colOff>
      <xdr:row>17</xdr:row>
      <xdr:rowOff>225960</xdr:rowOff>
    </xdr:to>
    <xdr:grpSp>
      <xdr:nvGrpSpPr>
        <xdr:cNvPr id="85" name="Группа 84"/>
        <xdr:cNvGrpSpPr/>
      </xdr:nvGrpSpPr>
      <xdr:grpSpPr>
        <a:xfrm>
          <a:off x="7419595" y="5638800"/>
          <a:ext cx="792000" cy="241200"/>
          <a:chOff x="475692" y="4882065"/>
          <a:chExt cx="983573" cy="230832"/>
        </a:xfrm>
      </xdr:grpSpPr>
      <xdr:pic>
        <xdr:nvPicPr>
          <xdr:cNvPr id="86" name="Рисунок 85"/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038" y="4916623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87" name="TextBox 21"/>
          <xdr:cNvSpPr txBox="1"/>
        </xdr:nvSpPr>
        <xdr:spPr>
          <a:xfrm flipH="1">
            <a:off x="475692" y="4882065"/>
            <a:ext cx="983573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Golden oak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17</xdr:col>
      <xdr:colOff>205740</xdr:colOff>
      <xdr:row>17</xdr:row>
      <xdr:rowOff>220981</xdr:rowOff>
    </xdr:from>
    <xdr:to>
      <xdr:col>19</xdr:col>
      <xdr:colOff>151920</xdr:colOff>
      <xdr:row>18</xdr:row>
      <xdr:rowOff>205741</xdr:rowOff>
    </xdr:to>
    <xdr:grpSp>
      <xdr:nvGrpSpPr>
        <xdr:cNvPr id="88" name="Группа 87"/>
        <xdr:cNvGrpSpPr/>
      </xdr:nvGrpSpPr>
      <xdr:grpSpPr>
        <a:xfrm>
          <a:off x="7399020" y="5875021"/>
          <a:ext cx="822480" cy="251460"/>
          <a:chOff x="476671" y="4220834"/>
          <a:chExt cx="1023011" cy="230832"/>
        </a:xfrm>
      </xdr:grpSpPr>
      <xdr:pic>
        <xdr:nvPicPr>
          <xdr:cNvPr id="89" name="Рисунок 88"/>
          <xdr:cNvPicPr>
            <a:picLocks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0244" y="4248024"/>
            <a:ext cx="900000" cy="18000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90" name="TextBox 27"/>
          <xdr:cNvSpPr txBox="1"/>
        </xdr:nvSpPr>
        <xdr:spPr>
          <a:xfrm flipH="1">
            <a:off x="476671" y="4220834"/>
            <a:ext cx="1023011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>
                <a:solidFill>
                  <a:schemeClr val="bg1"/>
                </a:solidFill>
                <a:cs typeface="Arial" panose="020B0604020202020204" pitchFamily="34" charset="0"/>
              </a:rPr>
              <a:t>Dark oak</a:t>
            </a:r>
            <a:endParaRPr lang="ru-RU" sz="9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14</xdr:col>
      <xdr:colOff>228600</xdr:colOff>
      <xdr:row>17</xdr:row>
      <xdr:rowOff>45685</xdr:rowOff>
    </xdr:from>
    <xdr:to>
      <xdr:col>15</xdr:col>
      <xdr:colOff>75283</xdr:colOff>
      <xdr:row>17</xdr:row>
      <xdr:rowOff>189685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3620" y="5699725"/>
          <a:ext cx="235303" cy="14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38101</xdr:colOff>
      <xdr:row>5</xdr:row>
      <xdr:rowOff>43325</xdr:rowOff>
    </xdr:from>
    <xdr:ext cx="1828800" cy="1766426"/>
    <xdr:pic>
      <xdr:nvPicPr>
        <xdr:cNvPr id="2" name="Рисунок 1" descr="standard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4095751" y="1072025"/>
          <a:ext cx="1828800" cy="1766426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oneCellAnchor>
  <xdr:oneCellAnchor>
    <xdr:from>
      <xdr:col>11</xdr:col>
      <xdr:colOff>314326</xdr:colOff>
      <xdr:row>5</xdr:row>
      <xdr:rowOff>19050</xdr:rowOff>
    </xdr:from>
    <xdr:ext cx="2035902" cy="1762125"/>
    <xdr:pic>
      <xdr:nvPicPr>
        <xdr:cNvPr id="3" name="Рисунок 2" descr="схема монтажа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6010276" y="1047750"/>
          <a:ext cx="2035902" cy="176212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oneCellAnchor>
  <xdr:oneCellAnchor>
    <xdr:from>
      <xdr:col>0</xdr:col>
      <xdr:colOff>247649</xdr:colOff>
      <xdr:row>21</xdr:row>
      <xdr:rowOff>19050</xdr:rowOff>
    </xdr:from>
    <xdr:ext cx="1914525" cy="1893134"/>
    <xdr:pic>
      <xdr:nvPicPr>
        <xdr:cNvPr id="4" name="Рисунок 3" descr="схема монтажа стандартный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247649" y="4171950"/>
          <a:ext cx="1914525" cy="189313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oneCellAnchor>
  <xdr:oneCellAnchor>
    <xdr:from>
      <xdr:col>5</xdr:col>
      <xdr:colOff>66675</xdr:colOff>
      <xdr:row>20</xdr:row>
      <xdr:rowOff>152400</xdr:rowOff>
    </xdr:from>
    <xdr:ext cx="2072172" cy="1895475"/>
    <xdr:pic>
      <xdr:nvPicPr>
        <xdr:cNvPr id="5" name="Рисунок 4" descr="схема монтажа низкий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3076575" y="4114800"/>
          <a:ext cx="2072172" cy="189547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oneCellAnchor>
  <xdr:oneCellAnchor>
    <xdr:from>
      <xdr:col>11</xdr:col>
      <xdr:colOff>28576</xdr:colOff>
      <xdr:row>21</xdr:row>
      <xdr:rowOff>2118</xdr:rowOff>
    </xdr:from>
    <xdr:ext cx="1914524" cy="1921931"/>
    <xdr:pic>
      <xdr:nvPicPr>
        <xdr:cNvPr id="6" name="Рисунок 5" descr="схема монтажа высокий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5724526" y="4155018"/>
          <a:ext cx="1914524" cy="192193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314326</xdr:colOff>
      <xdr:row>6</xdr:row>
      <xdr:rowOff>9525</xdr:rowOff>
    </xdr:from>
    <xdr:to>
      <xdr:col>4</xdr:col>
      <xdr:colOff>219076</xdr:colOff>
      <xdr:row>11</xdr:row>
      <xdr:rowOff>91472</xdr:rowOff>
    </xdr:to>
    <xdr:pic>
      <xdr:nvPicPr>
        <xdr:cNvPr id="2" name="Picture 2" descr="\\sdc04\Департамент Маркетинга\Отдел Маркетинга\Buloychik\Новый продукт\Встроенный монтаж (проем без боковых перемычек)\Безымянный-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 bwMode="auto">
        <a:xfrm>
          <a:off x="314326" y="1104900"/>
          <a:ext cx="1543050" cy="1034447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6</xdr:row>
      <xdr:rowOff>0</xdr:rowOff>
    </xdr:from>
    <xdr:to>
      <xdr:col>10</xdr:col>
      <xdr:colOff>142875</xdr:colOff>
      <xdr:row>11</xdr:row>
      <xdr:rowOff>64448</xdr:rowOff>
    </xdr:to>
    <xdr:pic>
      <xdr:nvPicPr>
        <xdr:cNvPr id="3" name="Picture 3" descr="Безымянный-1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 bwMode="auto">
        <a:xfrm>
          <a:off x="2476500" y="1095375"/>
          <a:ext cx="1762125" cy="1016948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11</xdr:col>
      <xdr:colOff>200025</xdr:colOff>
      <xdr:row>5</xdr:row>
      <xdr:rowOff>180976</xdr:rowOff>
    </xdr:from>
    <xdr:to>
      <xdr:col>15</xdr:col>
      <xdr:colOff>306206</xdr:colOff>
      <xdr:row>11</xdr:row>
      <xdr:rowOff>123826</xdr:rowOff>
    </xdr:to>
    <xdr:pic>
      <xdr:nvPicPr>
        <xdr:cNvPr id="4" name="Picture 4" descr="Безымянный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/>
        <a:srcRect/>
        <a:stretch>
          <a:fillRect/>
        </a:stretch>
      </xdr:blipFill>
      <xdr:spPr bwMode="auto">
        <a:xfrm>
          <a:off x="4705350" y="1085851"/>
          <a:ext cx="1744481" cy="1085850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41</xdr:row>
      <xdr:rowOff>9525</xdr:rowOff>
    </xdr:from>
    <xdr:to>
      <xdr:col>2</xdr:col>
      <xdr:colOff>333376</xdr:colOff>
      <xdr:row>48</xdr:row>
      <xdr:rowOff>144248</xdr:rowOff>
    </xdr:to>
    <xdr:pic>
      <xdr:nvPicPr>
        <xdr:cNvPr id="6" name="Рисунок 5" descr="встр. монтаж за проемом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47626" y="8696325"/>
          <a:ext cx="1104900" cy="1468223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41</xdr:row>
      <xdr:rowOff>19050</xdr:rowOff>
    </xdr:from>
    <xdr:to>
      <xdr:col>6</xdr:col>
      <xdr:colOff>171450</xdr:colOff>
      <xdr:row>48</xdr:row>
      <xdr:rowOff>93075</xdr:rowOff>
    </xdr:to>
    <xdr:pic>
      <xdr:nvPicPr>
        <xdr:cNvPr id="7" name="Рисунок 6" descr="встр. монтаж в проеме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333500" y="8705850"/>
          <a:ext cx="1295400" cy="140752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361951</xdr:colOff>
      <xdr:row>41</xdr:row>
      <xdr:rowOff>38100</xdr:rowOff>
    </xdr:from>
    <xdr:to>
      <xdr:col>9</xdr:col>
      <xdr:colOff>352426</xdr:colOff>
      <xdr:row>48</xdr:row>
      <xdr:rowOff>126197</xdr:rowOff>
    </xdr:to>
    <xdr:pic>
      <xdr:nvPicPr>
        <xdr:cNvPr id="8" name="Рисунок 7" descr="встр. монтаж перед проемом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2819401" y="8724900"/>
          <a:ext cx="1219200" cy="1421597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85724</xdr:colOff>
      <xdr:row>41</xdr:row>
      <xdr:rowOff>19050</xdr:rowOff>
    </xdr:from>
    <xdr:to>
      <xdr:col>16</xdr:col>
      <xdr:colOff>304799</xdr:colOff>
      <xdr:row>48</xdr:row>
      <xdr:rowOff>140161</xdr:rowOff>
    </xdr:to>
    <xdr:pic>
      <xdr:nvPicPr>
        <xdr:cNvPr id="9" name="Рисунок 8" descr="верх. наличник перед проемом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5819774" y="8705850"/>
          <a:ext cx="1038225" cy="1454611"/>
        </a:xfrm>
        <a:prstGeom prst="rect">
          <a:avLst/>
        </a:prstGeom>
      </xdr:spPr>
    </xdr:pic>
    <xdr:clientData/>
  </xdr:twoCellAnchor>
  <xdr:twoCellAnchor editAs="oneCell">
    <xdr:from>
      <xdr:col>10</xdr:col>
      <xdr:colOff>342899</xdr:colOff>
      <xdr:row>41</xdr:row>
      <xdr:rowOff>28574</xdr:rowOff>
    </xdr:from>
    <xdr:to>
      <xdr:col>13</xdr:col>
      <xdr:colOff>95249</xdr:colOff>
      <xdr:row>48</xdr:row>
      <xdr:rowOff>166687</xdr:rowOff>
    </xdr:to>
    <xdr:pic>
      <xdr:nvPicPr>
        <xdr:cNvPr id="10" name="Рисунок 9" descr="верх. наличник в проеме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4438649" y="8715374"/>
          <a:ext cx="981075" cy="1471613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123823</xdr:colOff>
      <xdr:row>50</xdr:row>
      <xdr:rowOff>47624</xdr:rowOff>
    </xdr:from>
    <xdr:to>
      <xdr:col>6</xdr:col>
      <xdr:colOff>323849</xdr:colOff>
      <xdr:row>55</xdr:row>
      <xdr:rowOff>50800</xdr:rowOff>
    </xdr:to>
    <xdr:pic>
      <xdr:nvPicPr>
        <xdr:cNvPr id="11" name="Рисунок 10" descr="комбинированный монтаж.jpg"/>
        <xdr:cNvPicPr>
          <a:picLocks noChangeAspect="1"/>
        </xdr:cNvPicPr>
      </xdr:nvPicPr>
      <xdr:blipFill>
        <a:blip xmlns:r="http://schemas.openxmlformats.org/officeDocument/2006/relationships" r:embed="rId9" cstate="screen"/>
        <a:stretch>
          <a:fillRect/>
        </a:stretch>
      </xdr:blipFill>
      <xdr:spPr>
        <a:xfrm>
          <a:off x="533398" y="10325099"/>
          <a:ext cx="2247901" cy="149860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33</xdr:row>
      <xdr:rowOff>57150</xdr:rowOff>
    </xdr:from>
    <xdr:to>
      <xdr:col>13</xdr:col>
      <xdr:colOff>104013</xdr:colOff>
      <xdr:row>37</xdr:row>
      <xdr:rowOff>55626</xdr:rowOff>
    </xdr:to>
    <xdr:pic>
      <xdr:nvPicPr>
        <xdr:cNvPr id="12" name="Рисунок 11" descr="цвета декоративных наличников.jpg"/>
        <xdr:cNvPicPr>
          <a:picLocks noChangeAspect="1"/>
        </xdr:cNvPicPr>
      </xdr:nvPicPr>
      <xdr:blipFill>
        <a:blip xmlns:r="http://schemas.openxmlformats.org/officeDocument/2006/relationships" r:embed="rId10" cstate="screen"/>
        <a:stretch>
          <a:fillRect/>
        </a:stretch>
      </xdr:blipFill>
      <xdr:spPr>
        <a:xfrm>
          <a:off x="1828800" y="7086600"/>
          <a:ext cx="3599688" cy="7223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124948</xdr:colOff>
      <xdr:row>3</xdr:row>
      <xdr:rowOff>38100</xdr:rowOff>
    </xdr:from>
    <xdr:to>
      <xdr:col>23</xdr:col>
      <xdr:colOff>29732</xdr:colOff>
      <xdr:row>7</xdr:row>
      <xdr:rowOff>106454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4472830" y="575982"/>
          <a:ext cx="5586167" cy="844922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111</xdr:row>
      <xdr:rowOff>47624</xdr:rowOff>
    </xdr:from>
    <xdr:to>
      <xdr:col>2</xdr:col>
      <xdr:colOff>90905</xdr:colOff>
      <xdr:row>114</xdr:row>
      <xdr:rowOff>85724</xdr:rowOff>
    </xdr:to>
    <xdr:pic>
      <xdr:nvPicPr>
        <xdr:cNvPr id="3" name="Рисунок 2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123825" y="20354924"/>
          <a:ext cx="814805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117</xdr:row>
      <xdr:rowOff>0</xdr:rowOff>
    </xdr:from>
    <xdr:to>
      <xdr:col>2</xdr:col>
      <xdr:colOff>100431</xdr:colOff>
      <xdr:row>120</xdr:row>
      <xdr:rowOff>142875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33350" y="21383625"/>
          <a:ext cx="81480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123</xdr:row>
      <xdr:rowOff>19050</xdr:rowOff>
    </xdr:from>
    <xdr:to>
      <xdr:col>2</xdr:col>
      <xdr:colOff>103094</xdr:colOff>
      <xdr:row>127</xdr:row>
      <xdr:rowOff>2108</xdr:rowOff>
    </xdr:to>
    <xdr:pic>
      <xdr:nvPicPr>
        <xdr:cNvPr id="5" name="Рисунок 4" descr="замкнутый контур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114300" y="22717125"/>
          <a:ext cx="836519" cy="833958"/>
        </a:xfrm>
        <a:prstGeom prst="rect">
          <a:avLst/>
        </a:prstGeom>
      </xdr:spPr>
    </xdr:pic>
    <xdr:clientData/>
  </xdr:twoCellAnchor>
  <xdr:twoCellAnchor editAs="oneCell">
    <xdr:from>
      <xdr:col>20</xdr:col>
      <xdr:colOff>57150</xdr:colOff>
      <xdr:row>111</xdr:row>
      <xdr:rowOff>47624</xdr:rowOff>
    </xdr:from>
    <xdr:to>
      <xdr:col>22</xdr:col>
      <xdr:colOff>90208</xdr:colOff>
      <xdr:row>114</xdr:row>
      <xdr:rowOff>188952</xdr:rowOff>
    </xdr:to>
    <xdr:pic>
      <xdr:nvPicPr>
        <xdr:cNvPr id="6" name="Рисунок 5" descr="стойкость к коррозии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8791575" y="20354924"/>
          <a:ext cx="909358" cy="712828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</xdr:colOff>
      <xdr:row>117</xdr:row>
      <xdr:rowOff>0</xdr:rowOff>
    </xdr:from>
    <xdr:to>
      <xdr:col>22</xdr:col>
      <xdr:colOff>109258</xdr:colOff>
      <xdr:row>121</xdr:row>
      <xdr:rowOff>31559</xdr:rowOff>
    </xdr:to>
    <xdr:pic>
      <xdr:nvPicPr>
        <xdr:cNvPr id="7" name="Рисунок 6" descr="герметизация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8753475" y="21383625"/>
          <a:ext cx="966508" cy="965009"/>
        </a:xfrm>
        <a:prstGeom prst="rect">
          <a:avLst/>
        </a:prstGeom>
      </xdr:spPr>
    </xdr:pic>
    <xdr:clientData/>
  </xdr:twoCellAnchor>
  <xdr:twoCellAnchor editAs="oneCell">
    <xdr:from>
      <xdr:col>20</xdr:col>
      <xdr:colOff>18492</xdr:colOff>
      <xdr:row>123</xdr:row>
      <xdr:rowOff>19050</xdr:rowOff>
    </xdr:from>
    <xdr:to>
      <xdr:col>22</xdr:col>
      <xdr:colOff>123266</xdr:colOff>
      <xdr:row>127</xdr:row>
      <xdr:rowOff>152486</xdr:rowOff>
    </xdr:to>
    <xdr:pic>
      <xdr:nvPicPr>
        <xdr:cNvPr id="8" name="Рисунок 7" descr="безопасность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8736668" y="22699756"/>
          <a:ext cx="978833" cy="99628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4</xdr:row>
          <xdr:rowOff>161925</xdr:rowOff>
        </xdr:from>
        <xdr:to>
          <xdr:col>1</xdr:col>
          <xdr:colOff>38100</xdr:colOff>
          <xdr:row>6</xdr:row>
          <xdr:rowOff>66675</xdr:rowOff>
        </xdr:to>
        <xdr:sp macro="" textlink="">
          <xdr:nvSpPr>
            <xdr:cNvPr id="28673" name="Check Box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219076</xdr:colOff>
      <xdr:row>3</xdr:row>
      <xdr:rowOff>37028</xdr:rowOff>
    </xdr:from>
    <xdr:to>
      <xdr:col>23</xdr:col>
      <xdr:colOff>9525</xdr:colOff>
      <xdr:row>7</xdr:row>
      <xdr:rowOff>156047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4171951" y="589478"/>
          <a:ext cx="5924549" cy="890544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111</xdr:row>
      <xdr:rowOff>9525</xdr:rowOff>
    </xdr:from>
    <xdr:to>
      <xdr:col>2</xdr:col>
      <xdr:colOff>35677</xdr:colOff>
      <xdr:row>116</xdr:row>
      <xdr:rowOff>0</xdr:rowOff>
    </xdr:to>
    <xdr:pic>
      <xdr:nvPicPr>
        <xdr:cNvPr id="7" name="Рисунок 6" descr="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925" y="20650200"/>
          <a:ext cx="754381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118</xdr:row>
      <xdr:rowOff>66675</xdr:rowOff>
    </xdr:from>
    <xdr:to>
      <xdr:col>2</xdr:col>
      <xdr:colOff>62346</xdr:colOff>
      <xdr:row>121</xdr:row>
      <xdr:rowOff>114300</xdr:rowOff>
    </xdr:to>
    <xdr:pic>
      <xdr:nvPicPr>
        <xdr:cNvPr id="9" name="Рисунок 8" descr="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2400" y="21850350"/>
          <a:ext cx="790575" cy="790575"/>
        </a:xfrm>
        <a:prstGeom prst="rect">
          <a:avLst/>
        </a:prstGeom>
      </xdr:spPr>
    </xdr:pic>
    <xdr:clientData/>
  </xdr:twoCellAnchor>
  <xdr:twoCellAnchor editAs="oneCell">
    <xdr:from>
      <xdr:col>19</xdr:col>
      <xdr:colOff>323850</xdr:colOff>
      <xdr:row>111</xdr:row>
      <xdr:rowOff>9525</xdr:rowOff>
    </xdr:from>
    <xdr:to>
      <xdr:col>21</xdr:col>
      <xdr:colOff>257176</xdr:colOff>
      <xdr:row>116</xdr:row>
      <xdr:rowOff>52987</xdr:rowOff>
    </xdr:to>
    <xdr:pic>
      <xdr:nvPicPr>
        <xdr:cNvPr id="10" name="Рисунок 9" descr="3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2275" y="20650200"/>
          <a:ext cx="809625" cy="805462"/>
        </a:xfrm>
        <a:prstGeom prst="rect">
          <a:avLst/>
        </a:prstGeom>
      </xdr:spPr>
    </xdr:pic>
    <xdr:clientData/>
  </xdr:twoCellAnchor>
  <xdr:twoCellAnchor editAs="oneCell">
    <xdr:from>
      <xdr:col>20</xdr:col>
      <xdr:colOff>38100</xdr:colOff>
      <xdr:row>118</xdr:row>
      <xdr:rowOff>66675</xdr:rowOff>
    </xdr:from>
    <xdr:to>
      <xdr:col>21</xdr:col>
      <xdr:colOff>428625</xdr:colOff>
      <xdr:row>121</xdr:row>
      <xdr:rowOff>146009</xdr:rowOff>
    </xdr:to>
    <xdr:pic>
      <xdr:nvPicPr>
        <xdr:cNvPr id="11" name="Рисунок 10" descr="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19900" y="21850350"/>
          <a:ext cx="828675" cy="822284"/>
        </a:xfrm>
        <a:prstGeom prst="rect">
          <a:avLst/>
        </a:prstGeom>
      </xdr:spPr>
    </xdr:pic>
    <xdr:clientData/>
  </xdr:twoCellAnchor>
  <xdr:twoCellAnchor editAs="oneCell">
    <xdr:from>
      <xdr:col>20</xdr:col>
      <xdr:colOff>9525</xdr:colOff>
      <xdr:row>122</xdr:row>
      <xdr:rowOff>180975</xdr:rowOff>
    </xdr:from>
    <xdr:to>
      <xdr:col>22</xdr:col>
      <xdr:colOff>19050</xdr:colOff>
      <xdr:row>127</xdr:row>
      <xdr:rowOff>109329</xdr:rowOff>
    </xdr:to>
    <xdr:pic>
      <xdr:nvPicPr>
        <xdr:cNvPr id="12" name="Рисунок 11" descr="5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91325" y="22898100"/>
          <a:ext cx="885825" cy="89037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122</xdr:row>
      <xdr:rowOff>180975</xdr:rowOff>
    </xdr:from>
    <xdr:to>
      <xdr:col>2</xdr:col>
      <xdr:colOff>5197</xdr:colOff>
      <xdr:row>126</xdr:row>
      <xdr:rowOff>179286</xdr:rowOff>
    </xdr:to>
    <xdr:pic>
      <xdr:nvPicPr>
        <xdr:cNvPr id="13" name="Рисунок 12" descr="6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3826" y="22898100"/>
          <a:ext cx="762000" cy="76983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4</xdr:row>
          <xdr:rowOff>161925</xdr:rowOff>
        </xdr:from>
        <xdr:to>
          <xdr:col>6</xdr:col>
          <xdr:colOff>200025</xdr:colOff>
          <xdr:row>6</xdr:row>
          <xdr:rowOff>47625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9524</xdr:colOff>
      <xdr:row>37</xdr:row>
      <xdr:rowOff>40005</xdr:rowOff>
    </xdr:from>
    <xdr:to>
      <xdr:col>14</xdr:col>
      <xdr:colOff>116204</xdr:colOff>
      <xdr:row>40</xdr:row>
      <xdr:rowOff>18915</xdr:rowOff>
    </xdr:to>
    <xdr:pic>
      <xdr:nvPicPr>
        <xdr:cNvPr id="2" name="Рисунок 1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3124" y="10647045"/>
          <a:ext cx="4084320" cy="458970"/>
        </a:xfrm>
        <a:prstGeom prst="rect">
          <a:avLst/>
        </a:prstGeom>
      </xdr:spPr>
    </xdr:pic>
    <xdr:clientData/>
  </xdr:twoCellAnchor>
  <xdr:twoCellAnchor editAs="oneCell">
    <xdr:from>
      <xdr:col>6</xdr:col>
      <xdr:colOff>54163</xdr:colOff>
      <xdr:row>45</xdr:row>
      <xdr:rowOff>31938</xdr:rowOff>
    </xdr:from>
    <xdr:to>
      <xdr:col>7</xdr:col>
      <xdr:colOff>233665</xdr:colOff>
      <xdr:row>46</xdr:row>
      <xdr:rowOff>165298</xdr:rowOff>
    </xdr:to>
    <xdr:pic>
      <xdr:nvPicPr>
        <xdr:cNvPr id="3" name="Рисунок 2"/>
        <xdr:cNvPicPr preferRelativeResize="0"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76383" y="12079158"/>
          <a:ext cx="728142" cy="400060"/>
        </a:xfrm>
        <a:prstGeom prst="rect">
          <a:avLst/>
        </a:prstGeom>
      </xdr:spPr>
    </xdr:pic>
    <xdr:clientData/>
  </xdr:twoCellAnchor>
  <xdr:twoCellAnchor editAs="oneCell">
    <xdr:from>
      <xdr:col>7</xdr:col>
      <xdr:colOff>301727</xdr:colOff>
      <xdr:row>45</xdr:row>
      <xdr:rowOff>31938</xdr:rowOff>
    </xdr:from>
    <xdr:to>
      <xdr:col>9</xdr:col>
      <xdr:colOff>46293</xdr:colOff>
      <xdr:row>46</xdr:row>
      <xdr:rowOff>166826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2587" y="12079158"/>
          <a:ext cx="719926" cy="401588"/>
        </a:xfrm>
        <a:prstGeom prst="rect">
          <a:avLst/>
        </a:prstGeom>
      </xdr:spPr>
    </xdr:pic>
    <xdr:clientData/>
  </xdr:twoCellAnchor>
  <xdr:twoCellAnchor editAs="oneCell">
    <xdr:from>
      <xdr:col>11</xdr:col>
      <xdr:colOff>157817</xdr:colOff>
      <xdr:row>45</xdr:row>
      <xdr:rowOff>31938</xdr:rowOff>
    </xdr:from>
    <xdr:to>
      <xdr:col>13</xdr:col>
      <xdr:colOff>141217</xdr:colOff>
      <xdr:row>46</xdr:row>
      <xdr:rowOff>167343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8897" y="12079158"/>
          <a:ext cx="760640" cy="402105"/>
        </a:xfrm>
        <a:prstGeom prst="rect">
          <a:avLst/>
        </a:prstGeom>
      </xdr:spPr>
    </xdr:pic>
    <xdr:clientData/>
  </xdr:twoCellAnchor>
  <xdr:twoCellAnchor editAs="oneCell">
    <xdr:from>
      <xdr:col>9</xdr:col>
      <xdr:colOff>114355</xdr:colOff>
      <xdr:row>45</xdr:row>
      <xdr:rowOff>31938</xdr:rowOff>
    </xdr:from>
    <xdr:to>
      <xdr:col>11</xdr:col>
      <xdr:colOff>89755</xdr:colOff>
      <xdr:row>46</xdr:row>
      <xdr:rowOff>165298</xdr:rowOff>
    </xdr:to>
    <xdr:pic>
      <xdr:nvPicPr>
        <xdr:cNvPr id="6" name="Рисунок 5"/>
        <xdr:cNvPicPr preferRelativeResize="0"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-589"/>
        <a:stretch/>
      </xdr:blipFill>
      <xdr:spPr>
        <a:xfrm>
          <a:off x="4160575" y="12079158"/>
          <a:ext cx="760260" cy="400060"/>
        </a:xfrm>
        <a:prstGeom prst="rect">
          <a:avLst/>
        </a:prstGeom>
      </xdr:spPr>
    </xdr:pic>
    <xdr:clientData/>
  </xdr:twoCellAnchor>
  <xdr:twoCellAnchor editAs="oneCell">
    <xdr:from>
      <xdr:col>1</xdr:col>
      <xdr:colOff>312420</xdr:colOff>
      <xdr:row>4</xdr:row>
      <xdr:rowOff>22860</xdr:rowOff>
    </xdr:from>
    <xdr:to>
      <xdr:col>3</xdr:col>
      <xdr:colOff>213552</xdr:colOff>
      <xdr:row>9</xdr:row>
      <xdr:rowOff>40260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26" t="20556" r="28704" b="22037"/>
        <a:stretch/>
      </xdr:blipFill>
      <xdr:spPr>
        <a:xfrm>
          <a:off x="701040" y="4853940"/>
          <a:ext cx="708852" cy="1008000"/>
        </a:xfrm>
        <a:prstGeom prst="rect">
          <a:avLst/>
        </a:prstGeom>
      </xdr:spPr>
    </xdr:pic>
    <xdr:clientData/>
  </xdr:twoCellAnchor>
  <xdr:twoCellAnchor editAs="oneCell">
    <xdr:from>
      <xdr:col>6</xdr:col>
      <xdr:colOff>451918</xdr:colOff>
      <xdr:row>4</xdr:row>
      <xdr:rowOff>22860</xdr:rowOff>
    </xdr:from>
    <xdr:to>
      <xdr:col>8</xdr:col>
      <xdr:colOff>162448</xdr:colOff>
      <xdr:row>9</xdr:row>
      <xdr:rowOff>40260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21" t="20435" r="28308" b="21580"/>
        <a:stretch/>
      </xdr:blipFill>
      <xdr:spPr>
        <a:xfrm>
          <a:off x="2974138" y="4853940"/>
          <a:ext cx="708750" cy="100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274320</xdr:colOff>
      <xdr:row>4</xdr:row>
      <xdr:rowOff>22860</xdr:rowOff>
    </xdr:from>
    <xdr:to>
      <xdr:col>13</xdr:col>
      <xdr:colOff>205932</xdr:colOff>
      <xdr:row>9</xdr:row>
      <xdr:rowOff>40260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26" t="20556" r="28704" b="22037"/>
        <a:stretch/>
      </xdr:blipFill>
      <xdr:spPr>
        <a:xfrm>
          <a:off x="5105400" y="4853940"/>
          <a:ext cx="708852" cy="1008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406198</xdr:colOff>
      <xdr:row>4</xdr:row>
      <xdr:rowOff>22860</xdr:rowOff>
    </xdr:from>
    <xdr:to>
      <xdr:col>18</xdr:col>
      <xdr:colOff>208168</xdr:colOff>
      <xdr:row>9</xdr:row>
      <xdr:rowOff>40260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21" t="20435" r="28308" b="21580"/>
        <a:stretch/>
      </xdr:blipFill>
      <xdr:spPr>
        <a:xfrm>
          <a:off x="7355638" y="4853940"/>
          <a:ext cx="708750" cy="1008000"/>
        </a:xfrm>
        <a:prstGeom prst="rect">
          <a:avLst/>
        </a:prstGeom>
      </xdr:spPr>
    </xdr:pic>
    <xdr:clientData/>
  </xdr:twoCellAnchor>
  <xdr:twoCellAnchor>
    <xdr:from>
      <xdr:col>11</xdr:col>
      <xdr:colOff>274320</xdr:colOff>
      <xdr:row>27</xdr:row>
      <xdr:rowOff>40302</xdr:rowOff>
    </xdr:from>
    <xdr:to>
      <xdr:col>13</xdr:col>
      <xdr:colOff>217080</xdr:colOff>
      <xdr:row>28</xdr:row>
      <xdr:rowOff>67902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5105400" y="8635662"/>
          <a:ext cx="720000" cy="180000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9016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11</xdr:col>
      <xdr:colOff>274320</xdr:colOff>
      <xdr:row>24</xdr:row>
      <xdr:rowOff>26266</xdr:rowOff>
    </xdr:from>
    <xdr:to>
      <xdr:col>13</xdr:col>
      <xdr:colOff>217080</xdr:colOff>
      <xdr:row>25</xdr:row>
      <xdr:rowOff>53866</xdr:rowOff>
    </xdr:to>
    <xdr:sp macro="" textlink="">
      <xdr:nvSpPr>
        <xdr:cNvPr id="12" name="Прямоугольник 11">
          <a:extLst>
            <a:ext uri="{FF2B5EF4-FFF2-40B4-BE49-F238E27FC236}">
              <a16:creationId xmlns:a16="http://schemas.microsoft.com/office/drawing/2014/main" id="{A06E6119-ECC2-6AC4-677A-9D59AA0772D8}"/>
            </a:ext>
          </a:extLst>
        </xdr:cNvPr>
        <xdr:cNvSpPr/>
      </xdr:nvSpPr>
      <xdr:spPr>
        <a:xfrm>
          <a:off x="5105400" y="8164426"/>
          <a:ext cx="720000" cy="180000"/>
        </a:xfrm>
        <a:prstGeom prst="rect">
          <a:avLst/>
        </a:prstGeom>
        <a:solidFill>
          <a:srgbClr val="A5A8A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9006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274320</xdr:colOff>
      <xdr:row>22</xdr:row>
      <xdr:rowOff>95448</xdr:rowOff>
    </xdr:from>
    <xdr:to>
      <xdr:col>13</xdr:col>
      <xdr:colOff>217080</xdr:colOff>
      <xdr:row>23</xdr:row>
      <xdr:rowOff>123048</xdr:rowOff>
    </xdr:to>
    <xdr:sp macro="" textlink="">
      <xdr:nvSpPr>
        <xdr:cNvPr id="13" name="Прямоугольник 12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5105400" y="7928808"/>
          <a:ext cx="720000" cy="180000"/>
        </a:xfrm>
        <a:prstGeom prst="rect">
          <a:avLst/>
        </a:prstGeom>
        <a:solidFill>
          <a:srgbClr val="4432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8017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274320</xdr:colOff>
      <xdr:row>21</xdr:row>
      <xdr:rowOff>19850</xdr:rowOff>
    </xdr:from>
    <xdr:to>
      <xdr:col>13</xdr:col>
      <xdr:colOff>217080</xdr:colOff>
      <xdr:row>22</xdr:row>
      <xdr:rowOff>47450</xdr:rowOff>
    </xdr:to>
    <xdr:sp macro="" textlink="">
      <xdr:nvSpPr>
        <xdr:cNvPr id="14" name="Прямоугольник 13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5105400" y="7700810"/>
          <a:ext cx="720000" cy="180000"/>
        </a:xfrm>
        <a:prstGeom prst="rect">
          <a:avLst/>
        </a:prstGeom>
        <a:solidFill>
          <a:srgbClr val="4939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274320</xdr:colOff>
      <xdr:row>19</xdr:row>
      <xdr:rowOff>89032</xdr:rowOff>
    </xdr:from>
    <xdr:to>
      <xdr:col>13</xdr:col>
      <xdr:colOff>217080</xdr:colOff>
      <xdr:row>20</xdr:row>
      <xdr:rowOff>116632</xdr:rowOff>
    </xdr:to>
    <xdr:sp macro="" textlink="">
      <xdr:nvSpPr>
        <xdr:cNvPr id="15" name="Прямоугольник 14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5105400" y="7465192"/>
          <a:ext cx="720000" cy="180000"/>
        </a:xfrm>
        <a:prstGeom prst="rect">
          <a:avLst/>
        </a:prstGeom>
        <a:solidFill>
          <a:srgbClr val="373F43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7016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274320</xdr:colOff>
      <xdr:row>18</xdr:row>
      <xdr:rowOff>5814</xdr:rowOff>
    </xdr:from>
    <xdr:to>
      <xdr:col>13</xdr:col>
      <xdr:colOff>217080</xdr:colOff>
      <xdr:row>19</xdr:row>
      <xdr:rowOff>33414</xdr:rowOff>
    </xdr:to>
    <xdr:sp macro="" textlink="">
      <xdr:nvSpPr>
        <xdr:cNvPr id="16" name="Прямоугольник 15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5105400" y="7229574"/>
          <a:ext cx="720000" cy="180000"/>
        </a:xfrm>
        <a:prstGeom prst="rect">
          <a:avLst/>
        </a:prstGeom>
        <a:solidFill>
          <a:srgbClr val="0F433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6005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274320</xdr:colOff>
      <xdr:row>16</xdr:row>
      <xdr:rowOff>74996</xdr:rowOff>
    </xdr:from>
    <xdr:to>
      <xdr:col>13</xdr:col>
      <xdr:colOff>217080</xdr:colOff>
      <xdr:row>17</xdr:row>
      <xdr:rowOff>102596</xdr:rowOff>
    </xdr:to>
    <xdr:sp macro="" textlink="">
      <xdr:nvSpPr>
        <xdr:cNvPr id="17" name="Прямоугольник 16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5105400" y="6993956"/>
          <a:ext cx="720000" cy="180000"/>
        </a:xfrm>
        <a:prstGeom prst="rect">
          <a:avLst/>
        </a:prstGeom>
        <a:solidFill>
          <a:srgbClr val="13447C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5010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274320</xdr:colOff>
      <xdr:row>14</xdr:row>
      <xdr:rowOff>144178</xdr:rowOff>
    </xdr:from>
    <xdr:to>
      <xdr:col>13</xdr:col>
      <xdr:colOff>217080</xdr:colOff>
      <xdr:row>16</xdr:row>
      <xdr:rowOff>19378</xdr:rowOff>
    </xdr:to>
    <xdr:sp macro="" textlink="">
      <xdr:nvSpPr>
        <xdr:cNvPr id="18" name="Прямоугольник 17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5105400" y="6758338"/>
          <a:ext cx="720000" cy="180000"/>
        </a:xfrm>
        <a:prstGeom prst="rect">
          <a:avLst/>
        </a:prstGeom>
        <a:solidFill>
          <a:srgbClr val="701F29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3004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274320</xdr:colOff>
      <xdr:row>13</xdr:row>
      <xdr:rowOff>60960</xdr:rowOff>
    </xdr:from>
    <xdr:to>
      <xdr:col>13</xdr:col>
      <xdr:colOff>217080</xdr:colOff>
      <xdr:row>14</xdr:row>
      <xdr:rowOff>88560</xdr:rowOff>
    </xdr:to>
    <xdr:sp macro="" textlink="">
      <xdr:nvSpPr>
        <xdr:cNvPr id="19" name="Прямоугольник 18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5105400" y="6522720"/>
          <a:ext cx="720000" cy="180000"/>
        </a:xfrm>
        <a:prstGeom prst="rect">
          <a:avLst/>
        </a:prstGeom>
        <a:solidFill>
          <a:srgbClr val="EADEB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1015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11</xdr:col>
      <xdr:colOff>274320</xdr:colOff>
      <xdr:row>25</xdr:row>
      <xdr:rowOff>109484</xdr:rowOff>
    </xdr:from>
    <xdr:to>
      <xdr:col>13</xdr:col>
      <xdr:colOff>217080</xdr:colOff>
      <xdr:row>26</xdr:row>
      <xdr:rowOff>137084</xdr:rowOff>
    </xdr:to>
    <xdr:sp macro="" textlink="">
      <xdr:nvSpPr>
        <xdr:cNvPr id="20" name="Прямоугольник 19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5105400" y="8400044"/>
          <a:ext cx="720000" cy="180000"/>
        </a:xfrm>
        <a:prstGeom prst="rect">
          <a:avLst/>
        </a:prstGeom>
        <a:solidFill>
          <a:srgbClr val="8F8F8C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9007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274320</xdr:colOff>
      <xdr:row>28</xdr:row>
      <xdr:rowOff>123524</xdr:rowOff>
    </xdr:from>
    <xdr:to>
      <xdr:col>13</xdr:col>
      <xdr:colOff>217080</xdr:colOff>
      <xdr:row>29</xdr:row>
      <xdr:rowOff>151124</xdr:rowOff>
    </xdr:to>
    <xdr:sp macro="" textlink="">
      <xdr:nvSpPr>
        <xdr:cNvPr id="21" name="Прямоугольник 20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5105400" y="8871284"/>
          <a:ext cx="720000" cy="180000"/>
        </a:xfrm>
        <a:prstGeom prst="rect">
          <a:avLst/>
        </a:prstGeom>
        <a:solidFill>
          <a:srgbClr val="515059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ADS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703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16</xdr:col>
      <xdr:colOff>297180</xdr:colOff>
      <xdr:row>31</xdr:row>
      <xdr:rowOff>74160</xdr:rowOff>
    </xdr:from>
    <xdr:to>
      <xdr:col>18</xdr:col>
      <xdr:colOff>110400</xdr:colOff>
      <xdr:row>32</xdr:row>
      <xdr:rowOff>101760</xdr:rowOff>
    </xdr:to>
    <xdr:sp macro="" textlink="">
      <xdr:nvSpPr>
        <xdr:cNvPr id="22" name="Прямоугольник 21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7246620" y="9279120"/>
          <a:ext cx="720000" cy="180000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9016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16</xdr:col>
      <xdr:colOff>297180</xdr:colOff>
      <xdr:row>28</xdr:row>
      <xdr:rowOff>66880</xdr:rowOff>
    </xdr:from>
    <xdr:to>
      <xdr:col>18</xdr:col>
      <xdr:colOff>110400</xdr:colOff>
      <xdr:row>29</xdr:row>
      <xdr:rowOff>94480</xdr:rowOff>
    </xdr:to>
    <xdr:sp macro="" textlink="">
      <xdr:nvSpPr>
        <xdr:cNvPr id="23" name="Прямоугольник 22">
          <a:extLst>
            <a:ext uri="{FF2B5EF4-FFF2-40B4-BE49-F238E27FC236}">
              <a16:creationId xmlns:a16="http://schemas.microsoft.com/office/drawing/2014/main" id="{A06E6119-ECC2-6AC4-677A-9D59AA0772D8}"/>
            </a:ext>
          </a:extLst>
        </xdr:cNvPr>
        <xdr:cNvSpPr/>
      </xdr:nvSpPr>
      <xdr:spPr>
        <a:xfrm>
          <a:off x="7246620" y="8814640"/>
          <a:ext cx="720000" cy="180000"/>
        </a:xfrm>
        <a:prstGeom prst="rect">
          <a:avLst/>
        </a:prstGeom>
        <a:solidFill>
          <a:srgbClr val="A5A8A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9006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16</xdr:col>
      <xdr:colOff>297180</xdr:colOff>
      <xdr:row>23</xdr:row>
      <xdr:rowOff>132160</xdr:rowOff>
    </xdr:from>
    <xdr:to>
      <xdr:col>18</xdr:col>
      <xdr:colOff>110400</xdr:colOff>
      <xdr:row>25</xdr:row>
      <xdr:rowOff>7360</xdr:rowOff>
    </xdr:to>
    <xdr:sp macro="" textlink="">
      <xdr:nvSpPr>
        <xdr:cNvPr id="24" name="Прямоугольник 23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7246620" y="8117920"/>
          <a:ext cx="720000" cy="180000"/>
        </a:xfrm>
        <a:prstGeom prst="rect">
          <a:avLst/>
        </a:prstGeom>
        <a:solidFill>
          <a:srgbClr val="4432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8017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16</xdr:col>
      <xdr:colOff>297180</xdr:colOff>
      <xdr:row>22</xdr:row>
      <xdr:rowOff>59940</xdr:rowOff>
    </xdr:from>
    <xdr:to>
      <xdr:col>18</xdr:col>
      <xdr:colOff>110400</xdr:colOff>
      <xdr:row>23</xdr:row>
      <xdr:rowOff>79920</xdr:rowOff>
    </xdr:to>
    <xdr:sp macro="" textlink="">
      <xdr:nvSpPr>
        <xdr:cNvPr id="25" name="Прямоугольник 24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7246620" y="7893300"/>
          <a:ext cx="720000" cy="172380"/>
        </a:xfrm>
        <a:prstGeom prst="rect">
          <a:avLst/>
        </a:prstGeom>
        <a:solidFill>
          <a:srgbClr val="4939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16</xdr:col>
      <xdr:colOff>297180</xdr:colOff>
      <xdr:row>19</xdr:row>
      <xdr:rowOff>52660</xdr:rowOff>
    </xdr:from>
    <xdr:to>
      <xdr:col>18</xdr:col>
      <xdr:colOff>110400</xdr:colOff>
      <xdr:row>20</xdr:row>
      <xdr:rowOff>80260</xdr:rowOff>
    </xdr:to>
    <xdr:sp macro="" textlink="">
      <xdr:nvSpPr>
        <xdr:cNvPr id="26" name="Прямоугольник 25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7246620" y="7428820"/>
          <a:ext cx="720000" cy="180000"/>
        </a:xfrm>
        <a:prstGeom prst="rect">
          <a:avLst/>
        </a:prstGeom>
        <a:solidFill>
          <a:srgbClr val="373F43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7016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16</xdr:col>
      <xdr:colOff>297180</xdr:colOff>
      <xdr:row>17</xdr:row>
      <xdr:rowOff>125220</xdr:rowOff>
    </xdr:from>
    <xdr:to>
      <xdr:col>18</xdr:col>
      <xdr:colOff>110400</xdr:colOff>
      <xdr:row>19</xdr:row>
      <xdr:rowOff>420</xdr:rowOff>
    </xdr:to>
    <xdr:sp macro="" textlink="">
      <xdr:nvSpPr>
        <xdr:cNvPr id="27" name="Прямоугольник 26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7246620" y="7196580"/>
          <a:ext cx="720000" cy="180000"/>
        </a:xfrm>
        <a:prstGeom prst="rect">
          <a:avLst/>
        </a:prstGeom>
        <a:solidFill>
          <a:srgbClr val="0F433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6005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16</xdr:col>
      <xdr:colOff>297180</xdr:colOff>
      <xdr:row>16</xdr:row>
      <xdr:rowOff>45380</xdr:rowOff>
    </xdr:from>
    <xdr:to>
      <xdr:col>18</xdr:col>
      <xdr:colOff>110400</xdr:colOff>
      <xdr:row>17</xdr:row>
      <xdr:rowOff>72980</xdr:rowOff>
    </xdr:to>
    <xdr:sp macro="" textlink="">
      <xdr:nvSpPr>
        <xdr:cNvPr id="28" name="Прямоугольник 27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7246620" y="6964340"/>
          <a:ext cx="720000" cy="180000"/>
        </a:xfrm>
        <a:prstGeom prst="rect">
          <a:avLst/>
        </a:prstGeom>
        <a:solidFill>
          <a:srgbClr val="13447C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5010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16</xdr:col>
      <xdr:colOff>297180</xdr:colOff>
      <xdr:row>14</xdr:row>
      <xdr:rowOff>117940</xdr:rowOff>
    </xdr:from>
    <xdr:to>
      <xdr:col>18</xdr:col>
      <xdr:colOff>110400</xdr:colOff>
      <xdr:row>15</xdr:row>
      <xdr:rowOff>145540</xdr:rowOff>
    </xdr:to>
    <xdr:sp macro="" textlink="">
      <xdr:nvSpPr>
        <xdr:cNvPr id="29" name="Прямоугольник 28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7246620" y="6732100"/>
          <a:ext cx="720000" cy="180000"/>
        </a:xfrm>
        <a:prstGeom prst="rect">
          <a:avLst/>
        </a:prstGeom>
        <a:solidFill>
          <a:srgbClr val="701F29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3004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16</xdr:col>
      <xdr:colOff>304800</xdr:colOff>
      <xdr:row>13</xdr:row>
      <xdr:rowOff>38100</xdr:rowOff>
    </xdr:from>
    <xdr:to>
      <xdr:col>18</xdr:col>
      <xdr:colOff>118020</xdr:colOff>
      <xdr:row>14</xdr:row>
      <xdr:rowOff>65700</xdr:rowOff>
    </xdr:to>
    <xdr:sp macro="" textlink="">
      <xdr:nvSpPr>
        <xdr:cNvPr id="30" name="Прямоугольник 29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7254240" y="6499860"/>
          <a:ext cx="720000" cy="180000"/>
        </a:xfrm>
        <a:prstGeom prst="rect">
          <a:avLst/>
        </a:prstGeom>
        <a:solidFill>
          <a:srgbClr val="EADEB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1015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16</xdr:col>
      <xdr:colOff>297180</xdr:colOff>
      <xdr:row>29</xdr:row>
      <xdr:rowOff>146720</xdr:rowOff>
    </xdr:from>
    <xdr:to>
      <xdr:col>18</xdr:col>
      <xdr:colOff>110400</xdr:colOff>
      <xdr:row>31</xdr:row>
      <xdr:rowOff>21920</xdr:rowOff>
    </xdr:to>
    <xdr:sp macro="" textlink="">
      <xdr:nvSpPr>
        <xdr:cNvPr id="31" name="Прямоугольник 30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7246620" y="9046880"/>
          <a:ext cx="720000" cy="180000"/>
        </a:xfrm>
        <a:prstGeom prst="rect">
          <a:avLst/>
        </a:prstGeom>
        <a:solidFill>
          <a:srgbClr val="8F8F8C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9007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16</xdr:col>
      <xdr:colOff>297180</xdr:colOff>
      <xdr:row>32</xdr:row>
      <xdr:rowOff>154004</xdr:rowOff>
    </xdr:from>
    <xdr:to>
      <xdr:col>18</xdr:col>
      <xdr:colOff>110400</xdr:colOff>
      <xdr:row>33</xdr:row>
      <xdr:rowOff>74924</xdr:rowOff>
    </xdr:to>
    <xdr:sp macro="" textlink="">
      <xdr:nvSpPr>
        <xdr:cNvPr id="32" name="Прямоугольник 31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7246620" y="9511364"/>
          <a:ext cx="720000" cy="180000"/>
        </a:xfrm>
        <a:prstGeom prst="rect">
          <a:avLst/>
        </a:prstGeom>
        <a:solidFill>
          <a:srgbClr val="515059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ADS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703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16</xdr:col>
      <xdr:colOff>297180</xdr:colOff>
      <xdr:row>20</xdr:row>
      <xdr:rowOff>132500</xdr:rowOff>
    </xdr:from>
    <xdr:to>
      <xdr:col>18</xdr:col>
      <xdr:colOff>110400</xdr:colOff>
      <xdr:row>22</xdr:row>
      <xdr:rowOff>7700</xdr:rowOff>
    </xdr:to>
    <xdr:sp macro="" textlink="">
      <xdr:nvSpPr>
        <xdr:cNvPr id="33" name="Прямоугольник 32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7246620" y="7661060"/>
          <a:ext cx="720000" cy="180000"/>
        </a:xfrm>
        <a:prstGeom prst="rect">
          <a:avLst/>
        </a:prstGeom>
        <a:solidFill>
          <a:srgbClr val="474A50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7024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16</xdr:col>
      <xdr:colOff>297180</xdr:colOff>
      <xdr:row>25</xdr:row>
      <xdr:rowOff>59600</xdr:rowOff>
    </xdr:from>
    <xdr:to>
      <xdr:col>18</xdr:col>
      <xdr:colOff>110400</xdr:colOff>
      <xdr:row>26</xdr:row>
      <xdr:rowOff>87200</xdr:rowOff>
    </xdr:to>
    <xdr:sp macro="" textlink="">
      <xdr:nvSpPr>
        <xdr:cNvPr id="34" name="Прямоугольник 33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7246620" y="8350160"/>
          <a:ext cx="720000" cy="180000"/>
        </a:xfrm>
        <a:prstGeom prst="rect">
          <a:avLst/>
        </a:prstGeom>
        <a:solidFill>
          <a:srgbClr val="3F3A3A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8019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16</xdr:col>
      <xdr:colOff>297180</xdr:colOff>
      <xdr:row>26</xdr:row>
      <xdr:rowOff>139440</xdr:rowOff>
    </xdr:from>
    <xdr:to>
      <xdr:col>18</xdr:col>
      <xdr:colOff>110400</xdr:colOff>
      <xdr:row>28</xdr:row>
      <xdr:rowOff>14640</xdr:rowOff>
    </xdr:to>
    <xdr:sp macro="" textlink="">
      <xdr:nvSpPr>
        <xdr:cNvPr id="35" name="Прямоугольник 34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7246620" y="8582400"/>
          <a:ext cx="720000" cy="180000"/>
        </a:xfrm>
        <a:prstGeom prst="rect">
          <a:avLst/>
        </a:prstGeom>
        <a:solidFill>
          <a:srgbClr val="181818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9005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16</xdr:col>
      <xdr:colOff>137160</xdr:colOff>
      <xdr:row>21</xdr:row>
      <xdr:rowOff>0</xdr:rowOff>
    </xdr:from>
    <xdr:to>
      <xdr:col>16</xdr:col>
      <xdr:colOff>372463</xdr:colOff>
      <xdr:row>21</xdr:row>
      <xdr:rowOff>144000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600" y="7680960"/>
          <a:ext cx="235303" cy="144000"/>
        </a:xfrm>
        <a:prstGeom prst="rect">
          <a:avLst/>
        </a:prstGeom>
      </xdr:spPr>
    </xdr:pic>
    <xdr:clientData/>
  </xdr:twoCellAnchor>
  <xdr:twoCellAnchor editAs="oneCell">
    <xdr:from>
      <xdr:col>16</xdr:col>
      <xdr:colOff>137160</xdr:colOff>
      <xdr:row>25</xdr:row>
      <xdr:rowOff>83820</xdr:rowOff>
    </xdr:from>
    <xdr:to>
      <xdr:col>16</xdr:col>
      <xdr:colOff>372463</xdr:colOff>
      <xdr:row>26</xdr:row>
      <xdr:rowOff>75420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600" y="8374380"/>
          <a:ext cx="235303" cy="144000"/>
        </a:xfrm>
        <a:prstGeom prst="rect">
          <a:avLst/>
        </a:prstGeom>
      </xdr:spPr>
    </xdr:pic>
    <xdr:clientData/>
  </xdr:twoCellAnchor>
  <xdr:twoCellAnchor editAs="oneCell">
    <xdr:from>
      <xdr:col>16</xdr:col>
      <xdr:colOff>137160</xdr:colOff>
      <xdr:row>27</xdr:row>
      <xdr:rowOff>15240</xdr:rowOff>
    </xdr:from>
    <xdr:to>
      <xdr:col>16</xdr:col>
      <xdr:colOff>372463</xdr:colOff>
      <xdr:row>28</xdr:row>
      <xdr:rowOff>6840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600" y="8610600"/>
          <a:ext cx="235303" cy="144000"/>
        </a:xfrm>
        <a:prstGeom prst="rect">
          <a:avLst/>
        </a:prstGeom>
      </xdr:spPr>
    </xdr:pic>
    <xdr:clientData/>
  </xdr:twoCellAnchor>
  <xdr:twoCellAnchor>
    <xdr:from>
      <xdr:col>1</xdr:col>
      <xdr:colOff>327660</xdr:colOff>
      <xdr:row>25</xdr:row>
      <xdr:rowOff>109800</xdr:rowOff>
    </xdr:from>
    <xdr:to>
      <xdr:col>3</xdr:col>
      <xdr:colOff>239940</xdr:colOff>
      <xdr:row>26</xdr:row>
      <xdr:rowOff>137400</xdr:rowOff>
    </xdr:to>
    <xdr:sp macro="" textlink="">
      <xdr:nvSpPr>
        <xdr:cNvPr id="39" name="Прямоугольник 38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716280" y="8400360"/>
          <a:ext cx="720000" cy="180000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9016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1</xdr:col>
      <xdr:colOff>327660</xdr:colOff>
      <xdr:row>24</xdr:row>
      <xdr:rowOff>27495</xdr:rowOff>
    </xdr:from>
    <xdr:to>
      <xdr:col>3</xdr:col>
      <xdr:colOff>239940</xdr:colOff>
      <xdr:row>25</xdr:row>
      <xdr:rowOff>55095</xdr:rowOff>
    </xdr:to>
    <xdr:sp macro="" textlink="">
      <xdr:nvSpPr>
        <xdr:cNvPr id="40" name="Прямоугольник 39">
          <a:extLst>
            <a:ext uri="{FF2B5EF4-FFF2-40B4-BE49-F238E27FC236}">
              <a16:creationId xmlns:a16="http://schemas.microsoft.com/office/drawing/2014/main" id="{A06E6119-ECC2-6AC4-677A-9D59AA0772D8}"/>
            </a:ext>
          </a:extLst>
        </xdr:cNvPr>
        <xdr:cNvSpPr/>
      </xdr:nvSpPr>
      <xdr:spPr>
        <a:xfrm>
          <a:off x="716280" y="8165655"/>
          <a:ext cx="720000" cy="180000"/>
        </a:xfrm>
        <a:prstGeom prst="rect">
          <a:avLst/>
        </a:prstGeom>
        <a:solidFill>
          <a:srgbClr val="A5A8A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9006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327660</xdr:colOff>
      <xdr:row>22</xdr:row>
      <xdr:rowOff>97590</xdr:rowOff>
    </xdr:from>
    <xdr:to>
      <xdr:col>3</xdr:col>
      <xdr:colOff>239940</xdr:colOff>
      <xdr:row>23</xdr:row>
      <xdr:rowOff>125190</xdr:rowOff>
    </xdr:to>
    <xdr:sp macro="" textlink="">
      <xdr:nvSpPr>
        <xdr:cNvPr id="41" name="Прямоугольник 40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716280" y="7930950"/>
          <a:ext cx="720000" cy="180000"/>
        </a:xfrm>
        <a:prstGeom prst="rect">
          <a:avLst/>
        </a:prstGeom>
        <a:solidFill>
          <a:srgbClr val="4432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8017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327660</xdr:colOff>
      <xdr:row>21</xdr:row>
      <xdr:rowOff>15285</xdr:rowOff>
    </xdr:from>
    <xdr:to>
      <xdr:col>3</xdr:col>
      <xdr:colOff>239940</xdr:colOff>
      <xdr:row>22</xdr:row>
      <xdr:rowOff>42885</xdr:rowOff>
    </xdr:to>
    <xdr:sp macro="" textlink="">
      <xdr:nvSpPr>
        <xdr:cNvPr id="42" name="Прямоугольник 41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716280" y="7696245"/>
          <a:ext cx="720000" cy="180000"/>
        </a:xfrm>
        <a:prstGeom prst="rect">
          <a:avLst/>
        </a:prstGeom>
        <a:solidFill>
          <a:srgbClr val="4939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327660</xdr:colOff>
      <xdr:row>19</xdr:row>
      <xdr:rowOff>85380</xdr:rowOff>
    </xdr:from>
    <xdr:to>
      <xdr:col>3</xdr:col>
      <xdr:colOff>239940</xdr:colOff>
      <xdr:row>20</xdr:row>
      <xdr:rowOff>112980</xdr:rowOff>
    </xdr:to>
    <xdr:sp macro="" textlink="">
      <xdr:nvSpPr>
        <xdr:cNvPr id="43" name="Прямоугольник 42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716280" y="7461540"/>
          <a:ext cx="720000" cy="180000"/>
        </a:xfrm>
        <a:prstGeom prst="rect">
          <a:avLst/>
        </a:prstGeom>
        <a:solidFill>
          <a:srgbClr val="373F43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7016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327660</xdr:colOff>
      <xdr:row>18</xdr:row>
      <xdr:rowOff>3075</xdr:rowOff>
    </xdr:from>
    <xdr:to>
      <xdr:col>3</xdr:col>
      <xdr:colOff>239940</xdr:colOff>
      <xdr:row>19</xdr:row>
      <xdr:rowOff>30675</xdr:rowOff>
    </xdr:to>
    <xdr:sp macro="" textlink="">
      <xdr:nvSpPr>
        <xdr:cNvPr id="44" name="Прямоугольник 43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716280" y="7226835"/>
          <a:ext cx="720000" cy="180000"/>
        </a:xfrm>
        <a:prstGeom prst="rect">
          <a:avLst/>
        </a:prstGeom>
        <a:solidFill>
          <a:srgbClr val="0F433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6005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327660</xdr:colOff>
      <xdr:row>16</xdr:row>
      <xdr:rowOff>73170</xdr:rowOff>
    </xdr:from>
    <xdr:to>
      <xdr:col>3</xdr:col>
      <xdr:colOff>239940</xdr:colOff>
      <xdr:row>17</xdr:row>
      <xdr:rowOff>100770</xdr:rowOff>
    </xdr:to>
    <xdr:sp macro="" textlink="">
      <xdr:nvSpPr>
        <xdr:cNvPr id="45" name="Прямоугольник 44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716280" y="6992130"/>
          <a:ext cx="720000" cy="180000"/>
        </a:xfrm>
        <a:prstGeom prst="rect">
          <a:avLst/>
        </a:prstGeom>
        <a:solidFill>
          <a:srgbClr val="13447C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5010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327660</xdr:colOff>
      <xdr:row>14</xdr:row>
      <xdr:rowOff>143265</xdr:rowOff>
    </xdr:from>
    <xdr:to>
      <xdr:col>3</xdr:col>
      <xdr:colOff>239940</xdr:colOff>
      <xdr:row>16</xdr:row>
      <xdr:rowOff>18465</xdr:rowOff>
    </xdr:to>
    <xdr:sp macro="" textlink="">
      <xdr:nvSpPr>
        <xdr:cNvPr id="46" name="Прямоугольник 45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716280" y="6757425"/>
          <a:ext cx="720000" cy="180000"/>
        </a:xfrm>
        <a:prstGeom prst="rect">
          <a:avLst/>
        </a:prstGeom>
        <a:solidFill>
          <a:srgbClr val="701F29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3004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327660</xdr:colOff>
      <xdr:row>13</xdr:row>
      <xdr:rowOff>60960</xdr:rowOff>
    </xdr:from>
    <xdr:to>
      <xdr:col>3</xdr:col>
      <xdr:colOff>239940</xdr:colOff>
      <xdr:row>14</xdr:row>
      <xdr:rowOff>88560</xdr:rowOff>
    </xdr:to>
    <xdr:sp macro="" textlink="">
      <xdr:nvSpPr>
        <xdr:cNvPr id="47" name="Прямоугольник 46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716280" y="6522720"/>
          <a:ext cx="720000" cy="180000"/>
        </a:xfrm>
        <a:prstGeom prst="rect">
          <a:avLst/>
        </a:prstGeom>
        <a:solidFill>
          <a:srgbClr val="EADEB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1015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1</xdr:col>
      <xdr:colOff>327660</xdr:colOff>
      <xdr:row>27</xdr:row>
      <xdr:rowOff>39704</xdr:rowOff>
    </xdr:from>
    <xdr:to>
      <xdr:col>3</xdr:col>
      <xdr:colOff>239940</xdr:colOff>
      <xdr:row>28</xdr:row>
      <xdr:rowOff>67304</xdr:rowOff>
    </xdr:to>
    <xdr:sp macro="" textlink="">
      <xdr:nvSpPr>
        <xdr:cNvPr id="48" name="Прямоугольник 47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716280" y="8635064"/>
          <a:ext cx="720000" cy="180000"/>
        </a:xfrm>
        <a:prstGeom prst="rect">
          <a:avLst/>
        </a:prstGeom>
        <a:solidFill>
          <a:srgbClr val="515059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ADS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703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388372</xdr:colOff>
      <xdr:row>30</xdr:row>
      <xdr:rowOff>19889</xdr:rowOff>
    </xdr:from>
    <xdr:to>
      <xdr:col>8</xdr:col>
      <xdr:colOff>110152</xdr:colOff>
      <xdr:row>31</xdr:row>
      <xdr:rowOff>47489</xdr:rowOff>
    </xdr:to>
    <xdr:sp macro="" textlink="">
      <xdr:nvSpPr>
        <xdr:cNvPr id="49" name="Прямоугольник 48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2910592" y="9072449"/>
          <a:ext cx="720000" cy="180000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9016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6</xdr:col>
      <xdr:colOff>388372</xdr:colOff>
      <xdr:row>28</xdr:row>
      <xdr:rowOff>91510</xdr:rowOff>
    </xdr:from>
    <xdr:to>
      <xdr:col>8</xdr:col>
      <xdr:colOff>110152</xdr:colOff>
      <xdr:row>29</xdr:row>
      <xdr:rowOff>119110</xdr:rowOff>
    </xdr:to>
    <xdr:sp macro="" textlink="">
      <xdr:nvSpPr>
        <xdr:cNvPr id="50" name="Прямоугольник 49">
          <a:extLst>
            <a:ext uri="{FF2B5EF4-FFF2-40B4-BE49-F238E27FC236}">
              <a16:creationId xmlns:a16="http://schemas.microsoft.com/office/drawing/2014/main" id="{A06E6119-ECC2-6AC4-677A-9D59AA0772D8}"/>
            </a:ext>
          </a:extLst>
        </xdr:cNvPr>
        <xdr:cNvSpPr/>
      </xdr:nvSpPr>
      <xdr:spPr>
        <a:xfrm>
          <a:off x="2910592" y="8839270"/>
          <a:ext cx="720000" cy="180000"/>
        </a:xfrm>
        <a:prstGeom prst="rect">
          <a:avLst/>
        </a:prstGeom>
        <a:solidFill>
          <a:srgbClr val="A5A8A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9006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388372</xdr:colOff>
      <xdr:row>25</xdr:row>
      <xdr:rowOff>82352</xdr:rowOff>
    </xdr:from>
    <xdr:to>
      <xdr:col>8</xdr:col>
      <xdr:colOff>110152</xdr:colOff>
      <xdr:row>26</xdr:row>
      <xdr:rowOff>109952</xdr:rowOff>
    </xdr:to>
    <xdr:sp macro="" textlink="">
      <xdr:nvSpPr>
        <xdr:cNvPr id="51" name="Прямоугольник 50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2910592" y="8372912"/>
          <a:ext cx="720000" cy="180000"/>
        </a:xfrm>
        <a:prstGeom prst="rect">
          <a:avLst/>
        </a:prstGeom>
        <a:solidFill>
          <a:srgbClr val="4432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8017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388372</xdr:colOff>
      <xdr:row>24</xdr:row>
      <xdr:rowOff>1573</xdr:rowOff>
    </xdr:from>
    <xdr:to>
      <xdr:col>8</xdr:col>
      <xdr:colOff>110152</xdr:colOff>
      <xdr:row>25</xdr:row>
      <xdr:rowOff>29173</xdr:rowOff>
    </xdr:to>
    <xdr:sp macro="" textlink="">
      <xdr:nvSpPr>
        <xdr:cNvPr id="52" name="Прямоугольник 51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2910592" y="8139733"/>
          <a:ext cx="720000" cy="180000"/>
        </a:xfrm>
        <a:prstGeom prst="rect">
          <a:avLst/>
        </a:prstGeom>
        <a:solidFill>
          <a:srgbClr val="4939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8014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388372</xdr:colOff>
      <xdr:row>20</xdr:row>
      <xdr:rowOff>144815</xdr:rowOff>
    </xdr:from>
    <xdr:to>
      <xdr:col>8</xdr:col>
      <xdr:colOff>110152</xdr:colOff>
      <xdr:row>22</xdr:row>
      <xdr:rowOff>20015</xdr:rowOff>
    </xdr:to>
    <xdr:sp macro="" textlink="">
      <xdr:nvSpPr>
        <xdr:cNvPr id="53" name="Прямоугольник 52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2910592" y="7673375"/>
          <a:ext cx="720000" cy="180000"/>
        </a:xfrm>
        <a:prstGeom prst="rect">
          <a:avLst/>
        </a:prstGeom>
        <a:solidFill>
          <a:srgbClr val="373F43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7016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388372</xdr:colOff>
      <xdr:row>17</xdr:row>
      <xdr:rowOff>135657</xdr:rowOff>
    </xdr:from>
    <xdr:to>
      <xdr:col>8</xdr:col>
      <xdr:colOff>110152</xdr:colOff>
      <xdr:row>19</xdr:row>
      <xdr:rowOff>10857</xdr:rowOff>
    </xdr:to>
    <xdr:sp macro="" textlink="">
      <xdr:nvSpPr>
        <xdr:cNvPr id="54" name="Прямоугольник 53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2910592" y="7207017"/>
          <a:ext cx="720000" cy="180000"/>
        </a:xfrm>
        <a:prstGeom prst="rect">
          <a:avLst/>
        </a:prstGeom>
        <a:solidFill>
          <a:srgbClr val="0F433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6005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388372</xdr:colOff>
      <xdr:row>16</xdr:row>
      <xdr:rowOff>54878</xdr:rowOff>
    </xdr:from>
    <xdr:to>
      <xdr:col>8</xdr:col>
      <xdr:colOff>110152</xdr:colOff>
      <xdr:row>17</xdr:row>
      <xdr:rowOff>82478</xdr:rowOff>
    </xdr:to>
    <xdr:sp macro="" textlink="">
      <xdr:nvSpPr>
        <xdr:cNvPr id="55" name="Прямоугольник 54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2910592" y="6973838"/>
          <a:ext cx="720000" cy="180000"/>
        </a:xfrm>
        <a:prstGeom prst="rect">
          <a:avLst/>
        </a:prstGeom>
        <a:solidFill>
          <a:srgbClr val="13447C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5010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388372</xdr:colOff>
      <xdr:row>14</xdr:row>
      <xdr:rowOff>126499</xdr:rowOff>
    </xdr:from>
    <xdr:to>
      <xdr:col>8</xdr:col>
      <xdr:colOff>110152</xdr:colOff>
      <xdr:row>16</xdr:row>
      <xdr:rowOff>1699</xdr:rowOff>
    </xdr:to>
    <xdr:sp macro="" textlink="">
      <xdr:nvSpPr>
        <xdr:cNvPr id="56" name="Прямоугольник 55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2910592" y="6740659"/>
          <a:ext cx="720000" cy="180000"/>
        </a:xfrm>
        <a:prstGeom prst="rect">
          <a:avLst/>
        </a:prstGeom>
        <a:solidFill>
          <a:srgbClr val="701F29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3004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388372</xdr:colOff>
      <xdr:row>13</xdr:row>
      <xdr:rowOff>45720</xdr:rowOff>
    </xdr:from>
    <xdr:to>
      <xdr:col>8</xdr:col>
      <xdr:colOff>110152</xdr:colOff>
      <xdr:row>14</xdr:row>
      <xdr:rowOff>73320</xdr:rowOff>
    </xdr:to>
    <xdr:sp macro="" textlink="">
      <xdr:nvSpPr>
        <xdr:cNvPr id="57" name="Прямоугольник 56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2910592" y="6507480"/>
          <a:ext cx="720000" cy="180000"/>
        </a:xfrm>
        <a:prstGeom prst="rect">
          <a:avLst/>
        </a:prstGeom>
        <a:solidFill>
          <a:srgbClr val="EADEB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rgbClr val="515059"/>
              </a:solidFill>
            </a:rPr>
            <a:t>RAL</a:t>
          </a:r>
          <a:r>
            <a:rPr lang="ru-RU" sz="1000">
              <a:solidFill>
                <a:srgbClr val="515059"/>
              </a:solidFill>
            </a:rPr>
            <a:t> </a:t>
          </a:r>
          <a:r>
            <a:rPr lang="en-US" sz="1000">
              <a:solidFill>
                <a:srgbClr val="515059"/>
              </a:solidFill>
            </a:rPr>
            <a:t>1015</a:t>
          </a:r>
          <a:endParaRPr lang="ru-RU" sz="1000">
            <a:solidFill>
              <a:srgbClr val="515059"/>
            </a:solidFill>
          </a:endParaRPr>
        </a:p>
      </xdr:txBody>
    </xdr:sp>
    <xdr:clientData/>
  </xdr:twoCellAnchor>
  <xdr:twoCellAnchor>
    <xdr:from>
      <xdr:col>6</xdr:col>
      <xdr:colOff>388372</xdr:colOff>
      <xdr:row>31</xdr:row>
      <xdr:rowOff>100664</xdr:rowOff>
    </xdr:from>
    <xdr:to>
      <xdr:col>8</xdr:col>
      <xdr:colOff>110152</xdr:colOff>
      <xdr:row>32</xdr:row>
      <xdr:rowOff>128264</xdr:rowOff>
    </xdr:to>
    <xdr:sp macro="" textlink="">
      <xdr:nvSpPr>
        <xdr:cNvPr id="58" name="Прямоугольник 57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2910592" y="9305624"/>
          <a:ext cx="720000" cy="180000"/>
        </a:xfrm>
        <a:prstGeom prst="rect">
          <a:avLst/>
        </a:prstGeom>
        <a:solidFill>
          <a:srgbClr val="515059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ADS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703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388372</xdr:colOff>
      <xdr:row>22</xdr:row>
      <xdr:rowOff>73194</xdr:rowOff>
    </xdr:from>
    <xdr:to>
      <xdr:col>8</xdr:col>
      <xdr:colOff>110152</xdr:colOff>
      <xdr:row>23</xdr:row>
      <xdr:rowOff>100794</xdr:rowOff>
    </xdr:to>
    <xdr:sp macro="" textlink="">
      <xdr:nvSpPr>
        <xdr:cNvPr id="59" name="Прямоугольник 58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2910592" y="7906554"/>
          <a:ext cx="720000" cy="180000"/>
        </a:xfrm>
        <a:prstGeom prst="rect">
          <a:avLst/>
        </a:prstGeom>
        <a:solidFill>
          <a:srgbClr val="474A50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7024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388372</xdr:colOff>
      <xdr:row>19</xdr:row>
      <xdr:rowOff>64036</xdr:rowOff>
    </xdr:from>
    <xdr:to>
      <xdr:col>8</xdr:col>
      <xdr:colOff>110152</xdr:colOff>
      <xdr:row>20</xdr:row>
      <xdr:rowOff>91636</xdr:rowOff>
    </xdr:to>
    <xdr:sp macro="" textlink="">
      <xdr:nvSpPr>
        <xdr:cNvPr id="60" name="Прямоугольник 59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2910592" y="7440196"/>
          <a:ext cx="720000" cy="180000"/>
        </a:xfrm>
        <a:prstGeom prst="rect">
          <a:avLst/>
        </a:prstGeom>
        <a:solidFill>
          <a:srgbClr val="9EA0A1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7004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388372</xdr:colOff>
      <xdr:row>27</xdr:row>
      <xdr:rowOff>10731</xdr:rowOff>
    </xdr:from>
    <xdr:to>
      <xdr:col>8</xdr:col>
      <xdr:colOff>110152</xdr:colOff>
      <xdr:row>28</xdr:row>
      <xdr:rowOff>38331</xdr:rowOff>
    </xdr:to>
    <xdr:sp macro="" textlink="">
      <xdr:nvSpPr>
        <xdr:cNvPr id="61" name="Прямоугольник 60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2910592" y="8606091"/>
          <a:ext cx="720000" cy="180000"/>
        </a:xfrm>
        <a:prstGeom prst="rect">
          <a:avLst/>
        </a:prstGeom>
        <a:solidFill>
          <a:srgbClr val="181818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>
              <a:solidFill>
                <a:schemeClr val="bg1"/>
              </a:solidFill>
            </a:rPr>
            <a:t>RAL</a:t>
          </a:r>
          <a:r>
            <a:rPr lang="ru-RU" sz="1000">
              <a:solidFill>
                <a:schemeClr val="bg1"/>
              </a:solidFill>
            </a:rPr>
            <a:t> </a:t>
          </a:r>
          <a:r>
            <a:rPr lang="en-US" sz="1000">
              <a:solidFill>
                <a:schemeClr val="bg1"/>
              </a:solidFill>
            </a:rPr>
            <a:t>9005</a:t>
          </a:r>
          <a:endParaRPr lang="ru-RU" sz="10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6</xdr:col>
      <xdr:colOff>259080</xdr:colOff>
      <xdr:row>19</xdr:row>
      <xdr:rowOff>91440</xdr:rowOff>
    </xdr:from>
    <xdr:to>
      <xdr:col>6</xdr:col>
      <xdr:colOff>494383</xdr:colOff>
      <xdr:row>20</xdr:row>
      <xdr:rowOff>83040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7467600"/>
          <a:ext cx="235303" cy="144000"/>
        </a:xfrm>
        <a:prstGeom prst="rect">
          <a:avLst/>
        </a:prstGeom>
      </xdr:spPr>
    </xdr:pic>
    <xdr:clientData/>
  </xdr:twoCellAnchor>
  <xdr:twoCellAnchor editAs="oneCell">
    <xdr:from>
      <xdr:col>6</xdr:col>
      <xdr:colOff>259080</xdr:colOff>
      <xdr:row>22</xdr:row>
      <xdr:rowOff>99060</xdr:rowOff>
    </xdr:from>
    <xdr:to>
      <xdr:col>6</xdr:col>
      <xdr:colOff>494383</xdr:colOff>
      <xdr:row>23</xdr:row>
      <xdr:rowOff>90660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7932420"/>
          <a:ext cx="235303" cy="144000"/>
        </a:xfrm>
        <a:prstGeom prst="rect">
          <a:avLst/>
        </a:prstGeom>
      </xdr:spPr>
    </xdr:pic>
    <xdr:clientData/>
  </xdr:twoCellAnchor>
  <xdr:twoCellAnchor editAs="oneCell">
    <xdr:from>
      <xdr:col>6</xdr:col>
      <xdr:colOff>259080</xdr:colOff>
      <xdr:row>27</xdr:row>
      <xdr:rowOff>38100</xdr:rowOff>
    </xdr:from>
    <xdr:to>
      <xdr:col>6</xdr:col>
      <xdr:colOff>494383</xdr:colOff>
      <xdr:row>28</xdr:row>
      <xdr:rowOff>29700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8633460"/>
          <a:ext cx="235303" cy="14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</xdr:colOff>
      <xdr:row>2</xdr:row>
      <xdr:rowOff>95250</xdr:rowOff>
    </xdr:from>
    <xdr:to>
      <xdr:col>19</xdr:col>
      <xdr:colOff>169545</xdr:colOff>
      <xdr:row>12</xdr:row>
      <xdr:rowOff>7620</xdr:rowOff>
    </xdr:to>
    <xdr:pic>
      <xdr:nvPicPr>
        <xdr:cNvPr id="2" name="Рисунок 1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2245" y="560070"/>
          <a:ext cx="1836420" cy="172593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</xdr:row>
      <xdr:rowOff>0</xdr:rowOff>
    </xdr:from>
    <xdr:to>
      <xdr:col>4</xdr:col>
      <xdr:colOff>7620</xdr:colOff>
      <xdr:row>11</xdr:row>
      <xdr:rowOff>102870</xdr:rowOff>
    </xdr:to>
    <xdr:pic>
      <xdr:nvPicPr>
        <xdr:cNvPr id="3" name="Рисунок 2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38125" y="464820"/>
          <a:ext cx="156019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45</xdr:row>
      <xdr:rowOff>19050</xdr:rowOff>
    </xdr:from>
    <xdr:to>
      <xdr:col>14</xdr:col>
      <xdr:colOff>114299</xdr:colOff>
      <xdr:row>48</xdr:row>
      <xdr:rowOff>17010</xdr:rowOff>
    </xdr:to>
    <xdr:pic>
      <xdr:nvPicPr>
        <xdr:cNvPr id="4" name="Рисунок 3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2247899" y="9170670"/>
          <a:ext cx="3970020" cy="455160"/>
        </a:xfrm>
        <a:prstGeom prst="rect">
          <a:avLst/>
        </a:prstGeom>
      </xdr:spPr>
    </xdr:pic>
    <xdr:clientData/>
  </xdr:twoCellAnchor>
  <xdr:twoCellAnchor>
    <xdr:from>
      <xdr:col>8</xdr:col>
      <xdr:colOff>66675</xdr:colOff>
      <xdr:row>2</xdr:row>
      <xdr:rowOff>19050</xdr:rowOff>
    </xdr:from>
    <xdr:to>
      <xdr:col>11</xdr:col>
      <xdr:colOff>350520</xdr:colOff>
      <xdr:row>11</xdr:row>
      <xdr:rowOff>121920</xdr:rowOff>
    </xdr:to>
    <xdr:grpSp>
      <xdr:nvGrpSpPr>
        <xdr:cNvPr id="5" name="Группа 4"/>
        <xdr:cNvGrpSpPr/>
      </xdr:nvGrpSpPr>
      <xdr:grpSpPr>
        <a:xfrm>
          <a:off x="3655695" y="483870"/>
          <a:ext cx="1541145" cy="1733550"/>
          <a:chOff x="3743325" y="609600"/>
          <a:chExt cx="1512570" cy="1798320"/>
        </a:xfrm>
      </xdr:grpSpPr>
      <xdr:pic>
        <xdr:nvPicPr>
          <xdr:cNvPr id="6" name="Рисунок 5" descr="AluPro соединение секций.jpg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3743325" y="609600"/>
            <a:ext cx="1512570" cy="1798320"/>
          </a:xfrm>
          <a:prstGeom prst="rect">
            <a:avLst/>
          </a:prstGeom>
        </xdr:spPr>
      </xdr:pic>
      <xdr:sp macro="" textlink="">
        <xdr:nvSpPr>
          <xdr:cNvPr id="7" name="TextBox 6"/>
          <xdr:cNvSpPr txBox="1"/>
        </xdr:nvSpPr>
        <xdr:spPr>
          <a:xfrm>
            <a:off x="4352925" y="1228725"/>
            <a:ext cx="885825" cy="323850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ru-RU" sz="1600" b="1">
                <a:solidFill>
                  <a:srgbClr val="FF0000"/>
                </a:solidFill>
              </a:rPr>
              <a:t>107 </a:t>
            </a:r>
            <a:r>
              <a:rPr lang="en-US" sz="1600" b="1">
                <a:solidFill>
                  <a:srgbClr val="FF0000"/>
                </a:solidFill>
              </a:rPr>
              <a:t>mm</a:t>
            </a:r>
            <a:r>
              <a:rPr lang="ru-RU" sz="1600" b="1">
                <a:solidFill>
                  <a:srgbClr val="FF0000"/>
                </a:solidFill>
              </a:rPr>
              <a:t> </a:t>
            </a:r>
          </a:p>
        </xdr:txBody>
      </xdr:sp>
    </xdr:grpSp>
    <xdr:clientData/>
  </xdr:twoCellAnchor>
  <xdr:twoCellAnchor editAs="oneCell">
    <xdr:from>
      <xdr:col>8</xdr:col>
      <xdr:colOff>155155</xdr:colOff>
      <xdr:row>19</xdr:row>
      <xdr:rowOff>76200</xdr:rowOff>
    </xdr:from>
    <xdr:to>
      <xdr:col>11</xdr:col>
      <xdr:colOff>278599</xdr:colOff>
      <xdr:row>25</xdr:row>
      <xdr:rowOff>58920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64" r="14022"/>
        <a:stretch/>
      </xdr:blipFill>
      <xdr:spPr>
        <a:xfrm>
          <a:off x="3744175" y="3901440"/>
          <a:ext cx="1380744" cy="1080000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16</xdr:col>
      <xdr:colOff>86833</xdr:colOff>
      <xdr:row>19</xdr:row>
      <xdr:rowOff>45720</xdr:rowOff>
    </xdr:from>
    <xdr:to>
      <xdr:col>19</xdr:col>
      <xdr:colOff>201133</xdr:colOff>
      <xdr:row>25</xdr:row>
      <xdr:rowOff>28440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15" r="14248"/>
        <a:stretch/>
      </xdr:blipFill>
      <xdr:spPr>
        <a:xfrm>
          <a:off x="7028653" y="3870960"/>
          <a:ext cx="1371600" cy="1080000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1</xdr:col>
      <xdr:colOff>281940</xdr:colOff>
      <xdr:row>19</xdr:row>
      <xdr:rowOff>68580</xdr:rowOff>
    </xdr:from>
    <xdr:to>
      <xdr:col>4</xdr:col>
      <xdr:colOff>291085</xdr:colOff>
      <xdr:row>25</xdr:row>
      <xdr:rowOff>51300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77" r="13910"/>
        <a:stretch/>
      </xdr:blipFill>
      <xdr:spPr>
        <a:xfrm>
          <a:off x="701040" y="3893820"/>
          <a:ext cx="1380745" cy="1080000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3</xdr:col>
      <xdr:colOff>402771</xdr:colOff>
      <xdr:row>38</xdr:row>
      <xdr:rowOff>85881</xdr:rowOff>
    </xdr:from>
    <xdr:to>
      <xdr:col>5</xdr:col>
      <xdr:colOff>284571</xdr:colOff>
      <xdr:row>39</xdr:row>
      <xdr:rowOff>155001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1774371" y="7957341"/>
          <a:ext cx="720000" cy="252000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rgbClr val="515059"/>
              </a:solidFill>
            </a:rPr>
            <a:t>RAL</a:t>
          </a:r>
          <a:r>
            <a:rPr lang="ru-RU" sz="1000" b="0">
              <a:solidFill>
                <a:srgbClr val="515059"/>
              </a:solidFill>
            </a:rPr>
            <a:t> </a:t>
          </a:r>
          <a:r>
            <a:rPr lang="en-US" sz="1000" b="0">
              <a:solidFill>
                <a:srgbClr val="515059"/>
              </a:solidFill>
            </a:rPr>
            <a:t>9016</a:t>
          </a:r>
          <a:endParaRPr lang="ru-RU" sz="1000" b="0">
            <a:solidFill>
              <a:srgbClr val="515059"/>
            </a:solidFill>
          </a:endParaRPr>
        </a:p>
      </xdr:txBody>
    </xdr:sp>
    <xdr:clientData/>
  </xdr:twoCellAnchor>
  <xdr:twoCellAnchor>
    <xdr:from>
      <xdr:col>3</xdr:col>
      <xdr:colOff>402771</xdr:colOff>
      <xdr:row>36</xdr:row>
      <xdr:rowOff>69611</xdr:rowOff>
    </xdr:from>
    <xdr:to>
      <xdr:col>5</xdr:col>
      <xdr:colOff>284571</xdr:colOff>
      <xdr:row>37</xdr:row>
      <xdr:rowOff>138731</xdr:rowOff>
    </xdr:to>
    <xdr:sp macro="" textlink="">
      <xdr:nvSpPr>
        <xdr:cNvPr id="12" name="Прямоугольник 11">
          <a:extLst>
            <a:ext uri="{FF2B5EF4-FFF2-40B4-BE49-F238E27FC236}">
              <a16:creationId xmlns:a16="http://schemas.microsoft.com/office/drawing/2014/main" id="{A06E6119-ECC2-6AC4-677A-9D59AA0772D8}"/>
            </a:ext>
          </a:extLst>
        </xdr:cNvPr>
        <xdr:cNvSpPr/>
      </xdr:nvSpPr>
      <xdr:spPr>
        <a:xfrm>
          <a:off x="1774371" y="7560071"/>
          <a:ext cx="720000" cy="252000"/>
        </a:xfrm>
        <a:prstGeom prst="rect">
          <a:avLst/>
        </a:prstGeom>
        <a:solidFill>
          <a:srgbClr val="A5A8A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9006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402771</xdr:colOff>
      <xdr:row>34</xdr:row>
      <xdr:rowOff>38100</xdr:rowOff>
    </xdr:from>
    <xdr:to>
      <xdr:col>5</xdr:col>
      <xdr:colOff>284571</xdr:colOff>
      <xdr:row>35</xdr:row>
      <xdr:rowOff>107220</xdr:rowOff>
    </xdr:to>
    <xdr:sp macro="" textlink="">
      <xdr:nvSpPr>
        <xdr:cNvPr id="13" name="Прямоугольник 12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1774371" y="7162800"/>
          <a:ext cx="720000" cy="252000"/>
        </a:xfrm>
        <a:prstGeom prst="rect">
          <a:avLst/>
        </a:prstGeom>
        <a:solidFill>
          <a:srgbClr val="4432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8017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55517</xdr:colOff>
      <xdr:row>38</xdr:row>
      <xdr:rowOff>78261</xdr:rowOff>
    </xdr:from>
    <xdr:to>
      <xdr:col>3</xdr:col>
      <xdr:colOff>264977</xdr:colOff>
      <xdr:row>39</xdr:row>
      <xdr:rowOff>147381</xdr:rowOff>
    </xdr:to>
    <xdr:sp macro="" textlink="">
      <xdr:nvSpPr>
        <xdr:cNvPr id="14" name="Прямоугольник 13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916577" y="7949721"/>
          <a:ext cx="720000" cy="252000"/>
        </a:xfrm>
        <a:prstGeom prst="rect">
          <a:avLst/>
        </a:prstGeom>
        <a:solidFill>
          <a:srgbClr val="4939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8014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44086</xdr:colOff>
      <xdr:row>36</xdr:row>
      <xdr:rowOff>69610</xdr:rowOff>
    </xdr:from>
    <xdr:to>
      <xdr:col>3</xdr:col>
      <xdr:colOff>253546</xdr:colOff>
      <xdr:row>37</xdr:row>
      <xdr:rowOff>138730</xdr:rowOff>
    </xdr:to>
    <xdr:sp macro="" textlink="">
      <xdr:nvSpPr>
        <xdr:cNvPr id="15" name="Прямоугольник 14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905146" y="7560070"/>
          <a:ext cx="720000" cy="252000"/>
        </a:xfrm>
        <a:prstGeom prst="rect">
          <a:avLst/>
        </a:prstGeom>
        <a:solidFill>
          <a:srgbClr val="373F43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7016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44086</xdr:colOff>
      <xdr:row>34</xdr:row>
      <xdr:rowOff>38100</xdr:rowOff>
    </xdr:from>
    <xdr:to>
      <xdr:col>3</xdr:col>
      <xdr:colOff>253546</xdr:colOff>
      <xdr:row>35</xdr:row>
      <xdr:rowOff>107220</xdr:rowOff>
    </xdr:to>
    <xdr:sp macro="" textlink="">
      <xdr:nvSpPr>
        <xdr:cNvPr id="16" name="Прямоугольник 15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905146" y="7162800"/>
          <a:ext cx="720000" cy="252000"/>
        </a:xfrm>
        <a:prstGeom prst="rect">
          <a:avLst/>
        </a:prstGeom>
        <a:solidFill>
          <a:srgbClr val="0F433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6005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51162</xdr:colOff>
      <xdr:row>38</xdr:row>
      <xdr:rowOff>64828</xdr:rowOff>
    </xdr:from>
    <xdr:to>
      <xdr:col>1</xdr:col>
      <xdr:colOff>352062</xdr:colOff>
      <xdr:row>39</xdr:row>
      <xdr:rowOff>133948</xdr:rowOff>
    </xdr:to>
    <xdr:sp macro="" textlink="">
      <xdr:nvSpPr>
        <xdr:cNvPr id="17" name="Прямоугольник 16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51162" y="7936288"/>
          <a:ext cx="720000" cy="252000"/>
        </a:xfrm>
        <a:prstGeom prst="rect">
          <a:avLst/>
        </a:prstGeom>
        <a:solidFill>
          <a:srgbClr val="13447C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5010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35922</xdr:colOff>
      <xdr:row>36</xdr:row>
      <xdr:rowOff>69610</xdr:rowOff>
    </xdr:from>
    <xdr:to>
      <xdr:col>1</xdr:col>
      <xdr:colOff>336822</xdr:colOff>
      <xdr:row>37</xdr:row>
      <xdr:rowOff>138730</xdr:rowOff>
    </xdr:to>
    <xdr:sp macro="" textlink="">
      <xdr:nvSpPr>
        <xdr:cNvPr id="18" name="Прямоугольник 17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35922" y="7560070"/>
          <a:ext cx="720000" cy="252000"/>
        </a:xfrm>
        <a:prstGeom prst="rect">
          <a:avLst/>
        </a:prstGeom>
        <a:solidFill>
          <a:srgbClr val="701F29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3004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35922</xdr:colOff>
      <xdr:row>34</xdr:row>
      <xdr:rowOff>38100</xdr:rowOff>
    </xdr:from>
    <xdr:to>
      <xdr:col>1</xdr:col>
      <xdr:colOff>336822</xdr:colOff>
      <xdr:row>35</xdr:row>
      <xdr:rowOff>107220</xdr:rowOff>
    </xdr:to>
    <xdr:sp macro="" textlink="">
      <xdr:nvSpPr>
        <xdr:cNvPr id="19" name="Прямоугольник 18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35922" y="7162800"/>
          <a:ext cx="720000" cy="252000"/>
        </a:xfrm>
        <a:prstGeom prst="rect">
          <a:avLst/>
        </a:prstGeom>
        <a:solidFill>
          <a:srgbClr val="EADEB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rgbClr val="515059"/>
              </a:solidFill>
            </a:rPr>
            <a:t>RAL</a:t>
          </a:r>
          <a:r>
            <a:rPr lang="ru-RU" sz="1000" b="0">
              <a:solidFill>
                <a:srgbClr val="515059"/>
              </a:solidFill>
            </a:rPr>
            <a:t> </a:t>
          </a:r>
          <a:r>
            <a:rPr lang="en-US" sz="1000" b="0">
              <a:solidFill>
                <a:srgbClr val="515059"/>
              </a:solidFill>
            </a:rPr>
            <a:t>1015</a:t>
          </a:r>
          <a:endParaRPr lang="ru-RU" sz="1000" b="0">
            <a:solidFill>
              <a:srgbClr val="515059"/>
            </a:solidFill>
          </a:endParaRPr>
        </a:p>
      </xdr:txBody>
    </xdr:sp>
    <xdr:clientData/>
  </xdr:twoCellAnchor>
  <xdr:twoCellAnchor>
    <xdr:from>
      <xdr:col>0</xdr:col>
      <xdr:colOff>7621</xdr:colOff>
      <xdr:row>40</xdr:row>
      <xdr:rowOff>83821</xdr:rowOff>
    </xdr:from>
    <xdr:to>
      <xdr:col>1</xdr:col>
      <xdr:colOff>380521</xdr:colOff>
      <xdr:row>41</xdr:row>
      <xdr:rowOff>152401</xdr:rowOff>
    </xdr:to>
    <xdr:grpSp>
      <xdr:nvGrpSpPr>
        <xdr:cNvPr id="20" name="Группа 19"/>
        <xdr:cNvGrpSpPr/>
      </xdr:nvGrpSpPr>
      <xdr:grpSpPr>
        <a:xfrm>
          <a:off x="7621" y="8321041"/>
          <a:ext cx="792000" cy="251460"/>
          <a:chOff x="13502641" y="10012681"/>
          <a:chExt cx="792000" cy="251460"/>
        </a:xfrm>
      </xdr:grpSpPr>
      <xdr:pic>
        <xdr:nvPicPr>
          <xdr:cNvPr id="21" name="Рисунок 20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33121" y="10012681"/>
            <a:ext cx="723899" cy="25146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22" name="TextBox 21"/>
          <xdr:cNvSpPr txBox="1"/>
        </xdr:nvSpPr>
        <xdr:spPr>
          <a:xfrm flipH="1">
            <a:off x="13502641" y="10020301"/>
            <a:ext cx="792000" cy="241200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000">
                <a:solidFill>
                  <a:schemeClr val="bg1"/>
                </a:solidFill>
                <a:cs typeface="Arial" panose="020B0604020202020204" pitchFamily="34" charset="0"/>
              </a:rPr>
              <a:t>A00-D6</a:t>
            </a:r>
            <a:endParaRPr lang="ru-RU" sz="1000">
              <a:solidFill>
                <a:schemeClr val="bg1"/>
              </a:solidFill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44086</xdr:colOff>
      <xdr:row>38</xdr:row>
      <xdr:rowOff>85881</xdr:rowOff>
    </xdr:from>
    <xdr:to>
      <xdr:col>3</xdr:col>
      <xdr:colOff>253546</xdr:colOff>
      <xdr:row>39</xdr:row>
      <xdr:rowOff>155001</xdr:rowOff>
    </xdr:to>
    <xdr:sp macro="" textlink="">
      <xdr:nvSpPr>
        <xdr:cNvPr id="23" name="Прямоугольник 22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905146" y="7957341"/>
          <a:ext cx="720000" cy="252000"/>
        </a:xfrm>
        <a:prstGeom prst="rect">
          <a:avLst/>
        </a:prstGeom>
        <a:solidFill>
          <a:srgbClr val="4939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8014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35922</xdr:colOff>
      <xdr:row>38</xdr:row>
      <xdr:rowOff>85881</xdr:rowOff>
    </xdr:from>
    <xdr:to>
      <xdr:col>1</xdr:col>
      <xdr:colOff>336822</xdr:colOff>
      <xdr:row>39</xdr:row>
      <xdr:rowOff>155001</xdr:rowOff>
    </xdr:to>
    <xdr:sp macro="" textlink="">
      <xdr:nvSpPr>
        <xdr:cNvPr id="24" name="Прямоугольник 23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35922" y="7957341"/>
          <a:ext cx="720000" cy="252000"/>
        </a:xfrm>
        <a:prstGeom prst="rect">
          <a:avLst/>
        </a:prstGeom>
        <a:solidFill>
          <a:srgbClr val="13447C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5010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250371</xdr:colOff>
      <xdr:row>38</xdr:row>
      <xdr:rowOff>93501</xdr:rowOff>
    </xdr:from>
    <xdr:to>
      <xdr:col>12</xdr:col>
      <xdr:colOff>132171</xdr:colOff>
      <xdr:row>39</xdr:row>
      <xdr:rowOff>162621</xdr:rowOff>
    </xdr:to>
    <xdr:sp macro="" textlink="">
      <xdr:nvSpPr>
        <xdr:cNvPr id="25" name="Прямоугольник 24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4677591" y="7964961"/>
          <a:ext cx="720000" cy="252000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rgbClr val="515059"/>
              </a:solidFill>
            </a:rPr>
            <a:t>RAL</a:t>
          </a:r>
          <a:r>
            <a:rPr lang="ru-RU" sz="1000" b="0">
              <a:solidFill>
                <a:srgbClr val="515059"/>
              </a:solidFill>
            </a:rPr>
            <a:t> </a:t>
          </a:r>
          <a:r>
            <a:rPr lang="en-US" sz="1000" b="0">
              <a:solidFill>
                <a:srgbClr val="515059"/>
              </a:solidFill>
            </a:rPr>
            <a:t>9016</a:t>
          </a:r>
          <a:endParaRPr lang="ru-RU" sz="1000" b="0">
            <a:solidFill>
              <a:srgbClr val="515059"/>
            </a:solidFill>
          </a:endParaRPr>
        </a:p>
      </xdr:txBody>
    </xdr:sp>
    <xdr:clientData/>
  </xdr:twoCellAnchor>
  <xdr:twoCellAnchor>
    <xdr:from>
      <xdr:col>10</xdr:col>
      <xdr:colOff>250371</xdr:colOff>
      <xdr:row>36</xdr:row>
      <xdr:rowOff>77231</xdr:rowOff>
    </xdr:from>
    <xdr:to>
      <xdr:col>12</xdr:col>
      <xdr:colOff>132171</xdr:colOff>
      <xdr:row>37</xdr:row>
      <xdr:rowOff>146351</xdr:rowOff>
    </xdr:to>
    <xdr:sp macro="" textlink="">
      <xdr:nvSpPr>
        <xdr:cNvPr id="26" name="Прямоугольник 25">
          <a:extLst>
            <a:ext uri="{FF2B5EF4-FFF2-40B4-BE49-F238E27FC236}">
              <a16:creationId xmlns:a16="http://schemas.microsoft.com/office/drawing/2014/main" id="{A06E6119-ECC2-6AC4-677A-9D59AA0772D8}"/>
            </a:ext>
          </a:extLst>
        </xdr:cNvPr>
        <xdr:cNvSpPr/>
      </xdr:nvSpPr>
      <xdr:spPr>
        <a:xfrm>
          <a:off x="4677591" y="7567691"/>
          <a:ext cx="720000" cy="252000"/>
        </a:xfrm>
        <a:prstGeom prst="rect">
          <a:avLst/>
        </a:prstGeom>
        <a:solidFill>
          <a:srgbClr val="A5A8A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9006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250371</xdr:colOff>
      <xdr:row>34</xdr:row>
      <xdr:rowOff>45720</xdr:rowOff>
    </xdr:from>
    <xdr:to>
      <xdr:col>12</xdr:col>
      <xdr:colOff>132171</xdr:colOff>
      <xdr:row>35</xdr:row>
      <xdr:rowOff>114840</xdr:rowOff>
    </xdr:to>
    <xdr:sp macro="" textlink="">
      <xdr:nvSpPr>
        <xdr:cNvPr id="27" name="Прямоугольник 26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4677591" y="7170420"/>
          <a:ext cx="720000" cy="252000"/>
        </a:xfrm>
        <a:prstGeom prst="rect">
          <a:avLst/>
        </a:prstGeom>
        <a:solidFill>
          <a:srgbClr val="4432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8017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219346</xdr:colOff>
      <xdr:row>36</xdr:row>
      <xdr:rowOff>77230</xdr:rowOff>
    </xdr:from>
    <xdr:to>
      <xdr:col>10</xdr:col>
      <xdr:colOff>101146</xdr:colOff>
      <xdr:row>37</xdr:row>
      <xdr:rowOff>146350</xdr:rowOff>
    </xdr:to>
    <xdr:sp macro="" textlink="">
      <xdr:nvSpPr>
        <xdr:cNvPr id="28" name="Прямоугольник 27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3808366" y="7567690"/>
          <a:ext cx="720000" cy="252000"/>
        </a:xfrm>
        <a:prstGeom prst="rect">
          <a:avLst/>
        </a:prstGeom>
        <a:solidFill>
          <a:srgbClr val="373F43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7016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219346</xdr:colOff>
      <xdr:row>34</xdr:row>
      <xdr:rowOff>45720</xdr:rowOff>
    </xdr:from>
    <xdr:to>
      <xdr:col>10</xdr:col>
      <xdr:colOff>101146</xdr:colOff>
      <xdr:row>35</xdr:row>
      <xdr:rowOff>114840</xdr:rowOff>
    </xdr:to>
    <xdr:sp macro="" textlink="">
      <xdr:nvSpPr>
        <xdr:cNvPr id="29" name="Прямоугольник 28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3808366" y="7170420"/>
          <a:ext cx="720000" cy="252000"/>
        </a:xfrm>
        <a:prstGeom prst="rect">
          <a:avLst/>
        </a:prstGeom>
        <a:solidFill>
          <a:srgbClr val="0F433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6005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310242</xdr:colOff>
      <xdr:row>36</xdr:row>
      <xdr:rowOff>77230</xdr:rowOff>
    </xdr:from>
    <xdr:to>
      <xdr:col>8</xdr:col>
      <xdr:colOff>70122</xdr:colOff>
      <xdr:row>37</xdr:row>
      <xdr:rowOff>146350</xdr:rowOff>
    </xdr:to>
    <xdr:sp macro="" textlink="">
      <xdr:nvSpPr>
        <xdr:cNvPr id="30" name="Прямоугольник 29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2939142" y="7567690"/>
          <a:ext cx="720000" cy="252000"/>
        </a:xfrm>
        <a:prstGeom prst="rect">
          <a:avLst/>
        </a:prstGeom>
        <a:solidFill>
          <a:srgbClr val="701F29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3004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310242</xdr:colOff>
      <xdr:row>34</xdr:row>
      <xdr:rowOff>45720</xdr:rowOff>
    </xdr:from>
    <xdr:to>
      <xdr:col>8</xdr:col>
      <xdr:colOff>70122</xdr:colOff>
      <xdr:row>35</xdr:row>
      <xdr:rowOff>114840</xdr:rowOff>
    </xdr:to>
    <xdr:sp macro="" textlink="">
      <xdr:nvSpPr>
        <xdr:cNvPr id="31" name="Прямоугольник 30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2939142" y="7170420"/>
          <a:ext cx="720000" cy="252000"/>
        </a:xfrm>
        <a:prstGeom prst="rect">
          <a:avLst/>
        </a:prstGeom>
        <a:solidFill>
          <a:srgbClr val="EADEB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rgbClr val="515059"/>
              </a:solidFill>
            </a:rPr>
            <a:t>RAL</a:t>
          </a:r>
          <a:r>
            <a:rPr lang="ru-RU" sz="1000" b="0">
              <a:solidFill>
                <a:srgbClr val="515059"/>
              </a:solidFill>
            </a:rPr>
            <a:t> </a:t>
          </a:r>
          <a:r>
            <a:rPr lang="en-US" sz="1000" b="0">
              <a:solidFill>
                <a:srgbClr val="515059"/>
              </a:solidFill>
            </a:rPr>
            <a:t>1015</a:t>
          </a:r>
          <a:endParaRPr lang="ru-RU" sz="1000" b="0">
            <a:solidFill>
              <a:srgbClr val="515059"/>
            </a:solidFill>
          </a:endParaRPr>
        </a:p>
      </xdr:txBody>
    </xdr:sp>
    <xdr:clientData/>
  </xdr:twoCellAnchor>
  <xdr:twoCellAnchor>
    <xdr:from>
      <xdr:col>8</xdr:col>
      <xdr:colOff>219346</xdr:colOff>
      <xdr:row>38</xdr:row>
      <xdr:rowOff>93501</xdr:rowOff>
    </xdr:from>
    <xdr:to>
      <xdr:col>10</xdr:col>
      <xdr:colOff>101146</xdr:colOff>
      <xdr:row>39</xdr:row>
      <xdr:rowOff>162621</xdr:rowOff>
    </xdr:to>
    <xdr:sp macro="" textlink="">
      <xdr:nvSpPr>
        <xdr:cNvPr id="32" name="Прямоугольник 31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3808366" y="7964961"/>
          <a:ext cx="720000" cy="252000"/>
        </a:xfrm>
        <a:prstGeom prst="rect">
          <a:avLst/>
        </a:prstGeom>
        <a:solidFill>
          <a:srgbClr val="4939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8014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310242</xdr:colOff>
      <xdr:row>38</xdr:row>
      <xdr:rowOff>93501</xdr:rowOff>
    </xdr:from>
    <xdr:to>
      <xdr:col>8</xdr:col>
      <xdr:colOff>70122</xdr:colOff>
      <xdr:row>39</xdr:row>
      <xdr:rowOff>162621</xdr:rowOff>
    </xdr:to>
    <xdr:sp macro="" textlink="">
      <xdr:nvSpPr>
        <xdr:cNvPr id="33" name="Прямоугольник 32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2939142" y="7964961"/>
          <a:ext cx="720000" cy="252000"/>
        </a:xfrm>
        <a:prstGeom prst="rect">
          <a:avLst/>
        </a:prstGeom>
        <a:solidFill>
          <a:srgbClr val="13447C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5010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>
    <xdr:from>
      <xdr:col>16</xdr:col>
      <xdr:colOff>97971</xdr:colOff>
      <xdr:row>36</xdr:row>
      <xdr:rowOff>63021</xdr:rowOff>
    </xdr:from>
    <xdr:to>
      <xdr:col>17</xdr:col>
      <xdr:colOff>398871</xdr:colOff>
      <xdr:row>37</xdr:row>
      <xdr:rowOff>132141</xdr:rowOff>
    </xdr:to>
    <xdr:sp macro="" textlink="">
      <xdr:nvSpPr>
        <xdr:cNvPr id="34" name="Прямоугольник 33">
          <a:extLst>
            <a:ext uri="{FF2B5EF4-FFF2-40B4-BE49-F238E27FC236}">
              <a16:creationId xmlns:a16="http://schemas.microsoft.com/office/drawing/2014/main" id="{4869EE0E-0C57-2FD2-41AD-4A12D5794633}"/>
            </a:ext>
          </a:extLst>
        </xdr:cNvPr>
        <xdr:cNvSpPr/>
      </xdr:nvSpPr>
      <xdr:spPr>
        <a:xfrm>
          <a:off x="7039791" y="7553481"/>
          <a:ext cx="720000" cy="252000"/>
        </a:xfrm>
        <a:prstGeom prst="rect">
          <a:avLst/>
        </a:prstGeom>
        <a:solidFill>
          <a:srgbClr val="FFFFFF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rgbClr val="515059"/>
              </a:solidFill>
            </a:rPr>
            <a:t>RAL</a:t>
          </a:r>
          <a:r>
            <a:rPr lang="ru-RU" sz="1000" b="0">
              <a:solidFill>
                <a:srgbClr val="515059"/>
              </a:solidFill>
            </a:rPr>
            <a:t> </a:t>
          </a:r>
          <a:r>
            <a:rPr lang="en-US" sz="1000" b="0">
              <a:solidFill>
                <a:srgbClr val="515059"/>
              </a:solidFill>
            </a:rPr>
            <a:t>9016</a:t>
          </a:r>
          <a:endParaRPr lang="ru-RU" sz="1000" b="0">
            <a:solidFill>
              <a:srgbClr val="515059"/>
            </a:solidFill>
          </a:endParaRPr>
        </a:p>
      </xdr:txBody>
    </xdr:sp>
    <xdr:clientData/>
  </xdr:twoCellAnchor>
  <xdr:twoCellAnchor>
    <xdr:from>
      <xdr:col>16</xdr:col>
      <xdr:colOff>97971</xdr:colOff>
      <xdr:row>34</xdr:row>
      <xdr:rowOff>100091</xdr:rowOff>
    </xdr:from>
    <xdr:to>
      <xdr:col>17</xdr:col>
      <xdr:colOff>398871</xdr:colOff>
      <xdr:row>35</xdr:row>
      <xdr:rowOff>169211</xdr:rowOff>
    </xdr:to>
    <xdr:sp macro="" textlink="">
      <xdr:nvSpPr>
        <xdr:cNvPr id="35" name="Прямоугольник 34">
          <a:extLst>
            <a:ext uri="{FF2B5EF4-FFF2-40B4-BE49-F238E27FC236}">
              <a16:creationId xmlns:a16="http://schemas.microsoft.com/office/drawing/2014/main" id="{A06E6119-ECC2-6AC4-677A-9D59AA0772D8}"/>
            </a:ext>
          </a:extLst>
        </xdr:cNvPr>
        <xdr:cNvSpPr/>
      </xdr:nvSpPr>
      <xdr:spPr>
        <a:xfrm>
          <a:off x="7039791" y="7224791"/>
          <a:ext cx="720000" cy="252000"/>
        </a:xfrm>
        <a:prstGeom prst="rect">
          <a:avLst/>
        </a:prstGeom>
        <a:solidFill>
          <a:srgbClr val="A5A8A6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9006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355962</xdr:colOff>
      <xdr:row>36</xdr:row>
      <xdr:rowOff>78261</xdr:rowOff>
    </xdr:from>
    <xdr:to>
      <xdr:col>15</xdr:col>
      <xdr:colOff>237762</xdr:colOff>
      <xdr:row>37</xdr:row>
      <xdr:rowOff>147381</xdr:rowOff>
    </xdr:to>
    <xdr:sp macro="" textlink="">
      <xdr:nvSpPr>
        <xdr:cNvPr id="36" name="Прямоугольник 35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6040482" y="7568721"/>
          <a:ext cx="720000" cy="252000"/>
        </a:xfrm>
        <a:prstGeom prst="rect">
          <a:avLst/>
        </a:prstGeom>
        <a:solidFill>
          <a:srgbClr val="49392D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8014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355962</xdr:colOff>
      <xdr:row>34</xdr:row>
      <xdr:rowOff>100091</xdr:rowOff>
    </xdr:from>
    <xdr:to>
      <xdr:col>15</xdr:col>
      <xdr:colOff>237762</xdr:colOff>
      <xdr:row>35</xdr:row>
      <xdr:rowOff>169211</xdr:rowOff>
    </xdr:to>
    <xdr:sp macro="" textlink="">
      <xdr:nvSpPr>
        <xdr:cNvPr id="37" name="Прямоугольник 36">
          <a:extLst>
            <a:ext uri="{FF2B5EF4-FFF2-40B4-BE49-F238E27FC236}">
              <a16:creationId xmlns:a16="http://schemas.microsoft.com/office/drawing/2014/main" id="{6CC8C655-51F2-A1C6-D1A5-5E43C82E0293}"/>
            </a:ext>
          </a:extLst>
        </xdr:cNvPr>
        <xdr:cNvSpPr/>
      </xdr:nvSpPr>
      <xdr:spPr>
        <a:xfrm>
          <a:off x="6040482" y="7224791"/>
          <a:ext cx="720000" cy="252000"/>
        </a:xfrm>
        <a:prstGeom prst="rect">
          <a:avLst/>
        </a:prstGeom>
        <a:solidFill>
          <a:srgbClr val="13447C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>
              <a:solidFill>
                <a:schemeClr val="bg1"/>
              </a:solidFill>
            </a:rPr>
            <a:t>RAL</a:t>
          </a:r>
          <a:r>
            <a:rPr lang="ru-RU" sz="1000" b="0">
              <a:solidFill>
                <a:schemeClr val="bg1"/>
              </a:solidFill>
            </a:rPr>
            <a:t> </a:t>
          </a:r>
          <a:r>
            <a:rPr lang="en-US" sz="1000" b="0">
              <a:solidFill>
                <a:schemeClr val="bg1"/>
              </a:solidFill>
            </a:rPr>
            <a:t>5010</a:t>
          </a:r>
          <a:endParaRPr lang="ru-RU" sz="1000" b="0">
            <a:solidFill>
              <a:schemeClr val="bg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R47"/>
  <sheetViews>
    <sheetView showRowColHeaders="0" zoomScaleNormal="100" zoomScaleSheetLayoutView="100" workbookViewId="0">
      <selection activeCell="A5" sqref="A5:Q5"/>
    </sheetView>
  </sheetViews>
  <sheetFormatPr defaultColWidth="0" defaultRowHeight="15" zeroHeight="1" x14ac:dyDescent="0.25"/>
  <cols>
    <col min="1" max="6" width="6.140625" style="13" customWidth="1"/>
    <col min="7" max="7" width="8" style="13" customWidth="1"/>
    <col min="8" max="17" width="6.140625" style="13" customWidth="1"/>
    <col min="18" max="18" width="1.7109375" style="13" hidden="1" customWidth="1"/>
    <col min="19" max="16384" width="9.140625" style="13" hidden="1"/>
  </cols>
  <sheetData>
    <row r="1" spans="1:17" ht="46.5" customHeight="1" x14ac:dyDescent="0.3">
      <c r="A1" s="499" t="str">
        <f>VLOOKUP(Тип_прайслиста,Тип_прайслиста_значения,2,FALSE)</f>
        <v>РОЗНИЧНЫЙ ПРАЙС-ЛИСТ НА СЕКЦИОННЫЕ ВОРОТА ГРУППЫ КОМПАНИЙ "АЛЮТЕХ" НА РЫНКЕ РОССИЙСКОЙ ФЕДЕРАЦИИ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  <c r="N1" s="499"/>
      <c r="O1" s="499"/>
      <c r="P1" s="12"/>
      <c r="Q1" s="12"/>
    </row>
    <row r="2" spans="1:17" ht="17.25" customHeight="1" x14ac:dyDescent="0.25">
      <c r="A2" s="497"/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</row>
    <row r="3" spans="1:17" x14ac:dyDescent="0.25">
      <c r="A3" s="498"/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</row>
    <row r="4" spans="1:17" x14ac:dyDescent="0.25">
      <c r="A4" s="214" t="str">
        <f>VLOOKUP(id_валюты_прайса,Валюта_значения,2,FALSE)</f>
        <v>Цены указаны в рублях с НДС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</row>
    <row r="5" spans="1:17" ht="16.5" customHeight="1" x14ac:dyDescent="0.25">
      <c r="A5" s="500" t="s">
        <v>433</v>
      </c>
      <c r="B5" s="500"/>
      <c r="C5" s="500"/>
      <c r="D5" s="500"/>
      <c r="E5" s="500"/>
      <c r="F5" s="500"/>
      <c r="G5" s="500"/>
      <c r="H5" s="500"/>
      <c r="I5" s="500"/>
      <c r="J5" s="500"/>
      <c r="K5" s="500"/>
      <c r="L5" s="500"/>
      <c r="M5" s="500"/>
      <c r="N5" s="500"/>
      <c r="O5" s="500"/>
      <c r="P5" s="500"/>
      <c r="Q5" s="500"/>
    </row>
    <row r="6" spans="1:17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</row>
    <row r="7" spans="1:17" ht="15.75" x14ac:dyDescent="0.25">
      <c r="A7" s="15" t="s">
        <v>423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</row>
    <row r="8" spans="1:17" x14ac:dyDescent="0.25">
      <c r="A8" s="496" t="s">
        <v>834</v>
      </c>
      <c r="B8" s="496"/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  <c r="P8" s="496"/>
      <c r="Q8" s="496"/>
    </row>
    <row r="9" spans="1:17" x14ac:dyDescent="0.25">
      <c r="A9" s="495" t="s">
        <v>835</v>
      </c>
      <c r="B9" s="495"/>
      <c r="C9" s="495"/>
      <c r="D9" s="495"/>
      <c r="E9" s="495"/>
      <c r="F9" s="495"/>
      <c r="G9" s="495"/>
      <c r="H9" s="495"/>
      <c r="I9" s="495"/>
      <c r="J9" s="495"/>
      <c r="K9" s="495"/>
      <c r="L9" s="495"/>
      <c r="M9" s="495"/>
      <c r="N9" s="495"/>
      <c r="O9" s="495"/>
      <c r="P9" s="495"/>
      <c r="Q9" s="495"/>
    </row>
    <row r="10" spans="1:17" x14ac:dyDescent="0.25">
      <c r="A10" s="494" t="s">
        <v>697</v>
      </c>
      <c r="B10" s="494"/>
      <c r="C10" s="494"/>
      <c r="D10" s="494"/>
      <c r="E10" s="494"/>
      <c r="F10" s="494"/>
      <c r="G10" s="494"/>
      <c r="H10" s="494"/>
      <c r="I10" s="494"/>
      <c r="J10" s="494"/>
      <c r="K10" s="494"/>
      <c r="L10" s="494"/>
      <c r="M10" s="494"/>
      <c r="N10" s="494"/>
      <c r="O10" s="494"/>
      <c r="P10" s="494"/>
      <c r="Q10" s="494"/>
    </row>
    <row r="11" spans="1:17" x14ac:dyDescent="0.25">
      <c r="A11" s="496" t="s">
        <v>698</v>
      </c>
      <c r="B11" s="496"/>
      <c r="C11" s="496"/>
      <c r="D11" s="496"/>
      <c r="E11" s="496"/>
      <c r="F11" s="496"/>
      <c r="G11" s="496"/>
      <c r="H11" s="496"/>
      <c r="I11" s="496"/>
      <c r="J11" s="496"/>
      <c r="K11" s="496"/>
      <c r="L11" s="496"/>
      <c r="M11" s="496"/>
      <c r="N11" s="496"/>
      <c r="O11" s="496"/>
      <c r="P11" s="496"/>
      <c r="Q11" s="496"/>
    </row>
    <row r="12" spans="1:17" x14ac:dyDescent="0.25">
      <c r="A12" s="494" t="s">
        <v>836</v>
      </c>
      <c r="B12" s="494"/>
      <c r="C12" s="494"/>
      <c r="D12" s="494"/>
      <c r="E12" s="494"/>
      <c r="F12" s="494"/>
      <c r="G12" s="494"/>
      <c r="H12" s="494"/>
      <c r="I12" s="494"/>
      <c r="J12" s="494"/>
      <c r="K12" s="494"/>
      <c r="L12" s="494"/>
      <c r="M12" s="494"/>
      <c r="N12" s="494"/>
      <c r="O12" s="494"/>
      <c r="P12" s="494"/>
      <c r="Q12" s="494"/>
    </row>
    <row r="13" spans="1:17" x14ac:dyDescent="0.25">
      <c r="A13" s="495" t="s">
        <v>722</v>
      </c>
      <c r="B13" s="495"/>
      <c r="C13" s="495"/>
      <c r="D13" s="495"/>
      <c r="E13" s="495"/>
      <c r="F13" s="495"/>
      <c r="G13" s="495"/>
      <c r="H13" s="495"/>
      <c r="I13" s="495"/>
      <c r="J13" s="495"/>
      <c r="K13" s="495"/>
      <c r="L13" s="495"/>
      <c r="M13" s="495"/>
      <c r="N13" s="495"/>
      <c r="O13" s="495"/>
      <c r="P13" s="495"/>
      <c r="Q13" s="495"/>
    </row>
    <row r="14" spans="1:17" ht="15.75" x14ac:dyDescent="0.25">
      <c r="A14" s="15" t="s">
        <v>424</v>
      </c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</row>
    <row r="15" spans="1:17" x14ac:dyDescent="0.25">
      <c r="A15" s="496" t="s">
        <v>413</v>
      </c>
      <c r="B15" s="496"/>
      <c r="C15" s="496"/>
      <c r="D15" s="496"/>
      <c r="E15" s="496"/>
      <c r="F15" s="496"/>
      <c r="G15" s="496"/>
      <c r="H15" s="496"/>
      <c r="I15" s="496"/>
      <c r="J15" s="496"/>
      <c r="K15" s="496"/>
      <c r="L15" s="496"/>
      <c r="M15" s="496"/>
      <c r="N15" s="496"/>
      <c r="O15" s="496"/>
      <c r="P15" s="496"/>
      <c r="Q15" s="496"/>
    </row>
    <row r="16" spans="1:17" x14ac:dyDescent="0.25">
      <c r="A16" s="496" t="s">
        <v>414</v>
      </c>
      <c r="B16" s="496"/>
      <c r="C16" s="496"/>
      <c r="D16" s="496"/>
      <c r="E16" s="496"/>
      <c r="F16" s="496"/>
      <c r="G16" s="496"/>
      <c r="H16" s="496"/>
      <c r="I16" s="496"/>
      <c r="J16" s="496"/>
      <c r="K16" s="496"/>
      <c r="L16" s="496"/>
      <c r="M16" s="496"/>
      <c r="N16" s="496"/>
      <c r="O16" s="496"/>
      <c r="P16" s="496"/>
      <c r="Q16" s="496"/>
    </row>
    <row r="17" spans="1:17" x14ac:dyDescent="0.25">
      <c r="A17" s="496" t="s">
        <v>415</v>
      </c>
      <c r="B17" s="496"/>
      <c r="C17" s="496"/>
      <c r="D17" s="496"/>
      <c r="E17" s="496"/>
      <c r="F17" s="496"/>
      <c r="G17" s="496"/>
      <c r="H17" s="496"/>
      <c r="I17" s="496"/>
      <c r="J17" s="496"/>
      <c r="K17" s="496"/>
      <c r="L17" s="496"/>
      <c r="M17" s="496"/>
      <c r="N17" s="496"/>
      <c r="O17" s="496"/>
      <c r="P17" s="496"/>
      <c r="Q17" s="496"/>
    </row>
    <row r="18" spans="1:17" x14ac:dyDescent="0.25">
      <c r="A18" s="496" t="s">
        <v>416</v>
      </c>
      <c r="B18" s="496"/>
      <c r="C18" s="496"/>
      <c r="D18" s="496"/>
      <c r="E18" s="496"/>
      <c r="F18" s="496"/>
      <c r="G18" s="496"/>
      <c r="H18" s="496"/>
      <c r="I18" s="496"/>
      <c r="J18" s="496"/>
      <c r="K18" s="496"/>
      <c r="L18" s="496"/>
      <c r="M18" s="496"/>
      <c r="N18" s="496"/>
      <c r="O18" s="496"/>
      <c r="P18" s="496"/>
      <c r="Q18" s="496"/>
    </row>
    <row r="19" spans="1:17" x14ac:dyDescent="0.25">
      <c r="A19" s="496" t="s">
        <v>417</v>
      </c>
      <c r="B19" s="496"/>
      <c r="C19" s="496"/>
      <c r="D19" s="496"/>
      <c r="E19" s="496"/>
      <c r="F19" s="496"/>
      <c r="G19" s="496"/>
      <c r="H19" s="496"/>
      <c r="I19" s="496"/>
      <c r="J19" s="496"/>
      <c r="K19" s="496"/>
      <c r="L19" s="496"/>
      <c r="M19" s="496"/>
      <c r="N19" s="496"/>
      <c r="O19" s="496"/>
      <c r="P19" s="496"/>
      <c r="Q19" s="496"/>
    </row>
    <row r="20" spans="1:17" x14ac:dyDescent="0.25">
      <c r="A20" s="496" t="s">
        <v>418</v>
      </c>
      <c r="B20" s="496"/>
      <c r="C20" s="496"/>
      <c r="D20" s="496"/>
      <c r="E20" s="496"/>
      <c r="F20" s="496"/>
      <c r="G20" s="496"/>
      <c r="H20" s="496"/>
      <c r="I20" s="496"/>
      <c r="J20" s="496"/>
      <c r="K20" s="496"/>
      <c r="L20" s="496"/>
      <c r="M20" s="496"/>
      <c r="N20" s="496"/>
      <c r="O20" s="496"/>
      <c r="P20" s="496"/>
      <c r="Q20" s="496"/>
    </row>
    <row r="21" spans="1:17" x14ac:dyDescent="0.25">
      <c r="A21" s="496" t="s">
        <v>419</v>
      </c>
      <c r="B21" s="496"/>
      <c r="C21" s="496"/>
      <c r="D21" s="496"/>
      <c r="E21" s="496"/>
      <c r="F21" s="496"/>
      <c r="G21" s="496"/>
      <c r="H21" s="496"/>
      <c r="I21" s="496"/>
      <c r="J21" s="496"/>
      <c r="K21" s="496"/>
      <c r="L21" s="496"/>
      <c r="M21" s="496"/>
      <c r="N21" s="496"/>
      <c r="O21" s="496"/>
      <c r="P21" s="496"/>
      <c r="Q21" s="496"/>
    </row>
    <row r="22" spans="1:17" x14ac:dyDescent="0.25">
      <c r="A22" s="496" t="s">
        <v>420</v>
      </c>
      <c r="B22" s="496"/>
      <c r="C22" s="496"/>
      <c r="D22" s="496"/>
      <c r="E22" s="496"/>
      <c r="F22" s="496"/>
      <c r="G22" s="496"/>
      <c r="H22" s="496"/>
      <c r="I22" s="496"/>
      <c r="J22" s="496"/>
      <c r="K22" s="496"/>
      <c r="L22" s="496"/>
      <c r="M22" s="496"/>
      <c r="N22" s="496"/>
      <c r="O22" s="496"/>
      <c r="P22" s="496"/>
      <c r="Q22" s="496"/>
    </row>
    <row r="23" spans="1:17" x14ac:dyDescent="0.25">
      <c r="A23" s="496" t="s">
        <v>421</v>
      </c>
      <c r="B23" s="496"/>
      <c r="C23" s="496"/>
      <c r="D23" s="496"/>
      <c r="E23" s="496"/>
      <c r="F23" s="496"/>
      <c r="G23" s="496"/>
      <c r="H23" s="496"/>
      <c r="I23" s="496"/>
      <c r="J23" s="496"/>
      <c r="K23" s="496"/>
      <c r="L23" s="496"/>
      <c r="M23" s="496"/>
      <c r="N23" s="496"/>
      <c r="O23" s="496"/>
      <c r="P23" s="496"/>
      <c r="Q23" s="496"/>
    </row>
    <row r="24" spans="1:17" x14ac:dyDescent="0.25">
      <c r="A24" s="496" t="s">
        <v>422</v>
      </c>
      <c r="B24" s="496"/>
      <c r="C24" s="496"/>
      <c r="D24" s="496"/>
      <c r="E24" s="496"/>
      <c r="F24" s="496"/>
      <c r="G24" s="496"/>
      <c r="H24" s="496"/>
      <c r="I24" s="496"/>
      <c r="J24" s="496"/>
      <c r="K24" s="496"/>
      <c r="L24" s="496"/>
      <c r="M24" s="496"/>
      <c r="N24" s="496"/>
      <c r="O24" s="496"/>
      <c r="P24" s="496"/>
      <c r="Q24" s="496"/>
    </row>
    <row r="25" spans="1:17" x14ac:dyDescent="0.25">
      <c r="A25" s="494" t="s">
        <v>464</v>
      </c>
      <c r="B25" s="494"/>
      <c r="C25" s="494"/>
      <c r="D25" s="494"/>
      <c r="E25" s="494"/>
      <c r="F25" s="494"/>
      <c r="G25" s="494"/>
      <c r="H25" s="494"/>
      <c r="I25" s="494"/>
      <c r="J25" s="494"/>
      <c r="K25" s="494"/>
      <c r="L25" s="494"/>
      <c r="M25" s="494"/>
      <c r="N25" s="494"/>
      <c r="O25" s="494"/>
      <c r="P25" s="494"/>
      <c r="Q25" s="494"/>
    </row>
    <row r="26" spans="1:17" x14ac:dyDescent="0.25">
      <c r="A26" s="494" t="s">
        <v>465</v>
      </c>
      <c r="B26" s="494"/>
      <c r="C26" s="494"/>
      <c r="D26" s="494"/>
      <c r="E26" s="494"/>
      <c r="F26" s="494"/>
      <c r="G26" s="494"/>
      <c r="H26" s="494"/>
      <c r="I26" s="494"/>
      <c r="J26" s="494"/>
      <c r="K26" s="494"/>
      <c r="L26" s="494"/>
      <c r="M26" s="494"/>
      <c r="N26" s="494"/>
      <c r="O26" s="494"/>
      <c r="P26" s="494"/>
      <c r="Q26" s="494"/>
    </row>
    <row r="27" spans="1:17" x14ac:dyDescent="0.25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</row>
    <row r="28" spans="1:17" ht="15.75" x14ac:dyDescent="0.25">
      <c r="A28" s="15" t="s">
        <v>425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</row>
    <row r="29" spans="1:17" x14ac:dyDescent="0.25">
      <c r="A29" s="496" t="s">
        <v>606</v>
      </c>
      <c r="B29" s="496"/>
      <c r="C29" s="496"/>
      <c r="D29" s="496"/>
      <c r="E29" s="496"/>
      <c r="F29" s="496"/>
      <c r="G29" s="496"/>
      <c r="H29" s="496"/>
      <c r="I29" s="496"/>
      <c r="J29" s="496"/>
      <c r="K29" s="496"/>
      <c r="L29" s="496"/>
      <c r="M29" s="496"/>
      <c r="N29" s="496"/>
      <c r="O29" s="496"/>
      <c r="P29" s="496"/>
      <c r="Q29" s="496"/>
    </row>
    <row r="30" spans="1:17" x14ac:dyDescent="0.25">
      <c r="A30" s="496" t="s">
        <v>604</v>
      </c>
      <c r="B30" s="496"/>
      <c r="C30" s="496"/>
      <c r="D30" s="496"/>
      <c r="E30" s="496"/>
      <c r="F30" s="496"/>
      <c r="G30" s="496"/>
      <c r="H30" s="496"/>
      <c r="I30" s="496"/>
      <c r="J30" s="496"/>
      <c r="K30" s="496"/>
      <c r="L30" s="496"/>
      <c r="M30" s="496"/>
      <c r="N30" s="496"/>
      <c r="O30" s="496"/>
      <c r="P30" s="496"/>
      <c r="Q30" s="496"/>
    </row>
    <row r="31" spans="1:17" x14ac:dyDescent="0.25">
      <c r="A31" s="496" t="s">
        <v>608</v>
      </c>
      <c r="B31" s="496"/>
      <c r="C31" s="496"/>
      <c r="D31" s="496"/>
      <c r="E31" s="496"/>
      <c r="F31" s="496"/>
      <c r="G31" s="496"/>
      <c r="H31" s="496"/>
      <c r="I31" s="496"/>
      <c r="J31" s="496"/>
      <c r="K31" s="496"/>
      <c r="L31" s="496"/>
      <c r="M31" s="496"/>
      <c r="N31" s="496"/>
      <c r="O31" s="496"/>
      <c r="P31" s="496"/>
      <c r="Q31" s="496"/>
    </row>
    <row r="32" spans="1:17" x14ac:dyDescent="0.25">
      <c r="A32" s="496" t="s">
        <v>607</v>
      </c>
      <c r="B32" s="496"/>
      <c r="C32" s="496"/>
      <c r="D32" s="496"/>
      <c r="E32" s="496"/>
      <c r="F32" s="496"/>
      <c r="G32" s="496"/>
      <c r="H32" s="496"/>
      <c r="I32" s="496"/>
      <c r="J32" s="496"/>
      <c r="K32" s="496"/>
      <c r="L32" s="496"/>
      <c r="M32" s="496"/>
      <c r="N32" s="496"/>
      <c r="O32" s="496"/>
      <c r="P32" s="496"/>
      <c r="Q32" s="496"/>
    </row>
    <row r="33" spans="1:17" x14ac:dyDescent="0.25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</row>
    <row r="34" spans="1:17" x14ac:dyDescent="0.25">
      <c r="A34" s="496" t="s">
        <v>609</v>
      </c>
      <c r="B34" s="496"/>
      <c r="C34" s="496"/>
      <c r="D34" s="496"/>
      <c r="E34" s="496"/>
      <c r="F34" s="496"/>
      <c r="G34" s="496"/>
      <c r="H34" s="496"/>
      <c r="I34" s="496"/>
      <c r="J34" s="496"/>
      <c r="K34" s="496"/>
      <c r="L34" s="496"/>
      <c r="M34" s="496"/>
      <c r="N34" s="496"/>
      <c r="O34" s="496"/>
      <c r="P34" s="496"/>
      <c r="Q34" s="496"/>
    </row>
    <row r="35" spans="1:17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</row>
    <row r="36" spans="1:17" hidden="1" x14ac:dyDescent="0.25"/>
    <row r="37" spans="1:17" hidden="1" x14ac:dyDescent="0.25"/>
    <row r="38" spans="1:17" hidden="1" x14ac:dyDescent="0.25"/>
    <row r="39" spans="1:17" hidden="1" x14ac:dyDescent="0.25"/>
    <row r="40" spans="1:17" hidden="1" x14ac:dyDescent="0.25"/>
    <row r="41" spans="1:17" hidden="1" x14ac:dyDescent="0.25"/>
    <row r="42" spans="1:17" hidden="1" x14ac:dyDescent="0.25"/>
    <row r="43" spans="1:17" hidden="1" x14ac:dyDescent="0.25"/>
    <row r="44" spans="1:17" hidden="1" x14ac:dyDescent="0.25"/>
    <row r="45" spans="1:17" hidden="1" x14ac:dyDescent="0.25"/>
    <row r="46" spans="1:17" hidden="1" x14ac:dyDescent="0.25"/>
    <row r="47" spans="1:17" hidden="1" x14ac:dyDescent="0.25"/>
  </sheetData>
  <sheetProtection password="BE26" sheet="1" objects="1" scenarios="1" selectLockedCells="1"/>
  <mergeCells count="27">
    <mergeCell ref="A1:O1"/>
    <mergeCell ref="A34:Q34"/>
    <mergeCell ref="A18:Q18"/>
    <mergeCell ref="A19:Q19"/>
    <mergeCell ref="A20:Q20"/>
    <mergeCell ref="A21:Q21"/>
    <mergeCell ref="A22:Q22"/>
    <mergeCell ref="A25:Q25"/>
    <mergeCell ref="A26:Q26"/>
    <mergeCell ref="A23:Q23"/>
    <mergeCell ref="A24:Q24"/>
    <mergeCell ref="A31:Q31"/>
    <mergeCell ref="A32:Q32"/>
    <mergeCell ref="A29:Q29"/>
    <mergeCell ref="A30:Q30"/>
    <mergeCell ref="A5:Q5"/>
    <mergeCell ref="A8:Q8"/>
    <mergeCell ref="A10:Q10"/>
    <mergeCell ref="A11:Q11"/>
    <mergeCell ref="A9:Q9"/>
    <mergeCell ref="A2:Q2"/>
    <mergeCell ref="A3:Q3"/>
    <mergeCell ref="A12:Q12"/>
    <mergeCell ref="A13:Q13"/>
    <mergeCell ref="A15:Q15"/>
    <mergeCell ref="A16:Q16"/>
    <mergeCell ref="A17:Q17"/>
  </mergeCells>
  <hyperlinks>
    <hyperlink ref="A8" location="'1.1 Описание Гараж. ворот'!A1" display="1.1 Описание конструкции гаражных секционных ворот"/>
    <hyperlink ref="A10" location="'1.2 Типы монтажа ГВ'!A1" display="1.2 Типы монтажа гаражных секционных ворот"/>
    <hyperlink ref="A15" location="'2.1 Описание Пром. ворот'!A1" display="2.1 Описание конструкции промышленных секционных ворот"/>
    <hyperlink ref="A16" location="'2.2 Описание Панорамных ворот'!A1" display="2.2 Описание конструкции панорамных секционных ворот"/>
    <hyperlink ref="A17" location="'2.3 Типы монтажа ПВ 1 вал'!A1" display="2.3 Типы монтажа промышленных и панорамных ворот с одновальной системой балансировки"/>
    <hyperlink ref="A18" location="'2.4 Типы монтажа ПВ 2 вала'!A1" display="2.4 Типы монтажа промышленных и панорамных ворот с двухвальной системой балансировки"/>
    <hyperlink ref="A19" location="'2.5 ProPlus'!A1" display="2.5 Прайс-лист на промышленные ворота серии ProPlus"/>
    <hyperlink ref="A20" location="'2.6 ProTrend'!A1" display="2.6 Прайс-лист на промышленные ворота серии ProTrend"/>
    <hyperlink ref="A21" location="'2.7 AluPro (АЛП)'!A1" display="2.7 Прайс-лист на панорамные ворота серии AluPro (тип полотна АЛП)"/>
    <hyperlink ref="A22" location="'2.8 AluPro (АЛПС)'!A1" display="2.8 Прайс-лист на панорамные ворота серии AluPro (тип полотна АЛПС)"/>
    <hyperlink ref="A23" location="'2.9 AluTherm (АЛП)'!A1" display="2.9 Прайс-лист на панорамные ворота серии AluTherm (тип полотна АЛП)"/>
    <hyperlink ref="A24" location="'2.10 AluTherm (АЛПС)'!A1" display="2.10 Прайс-лист на панорамные ворота серии AluTherm (тип полотна АЛПC)"/>
    <hyperlink ref="A34" location="'4 Доп.опции'!A1" display="4. Дополнительные опции для секционных ворот и двери боковой"/>
    <hyperlink ref="A25:Q25" location="'2.11 AluTrend (АЛП)'!A1" display="2.11 Прайс-лист на панорамные ворота AluTrend (тип полотна АЛП) "/>
    <hyperlink ref="A26:Q26" location="'2.12 AluTrend (АЛПС)'!A1" display="2.12 Прайс-лист на панорамные ворота AluTrend (тип полотна АЛПС)"/>
    <hyperlink ref="A29:Q29" location="'3.1 Описание дверей боковых'!A1" display="3.1 Описание конструкции дверей боковых"/>
    <hyperlink ref="A30:Q30" location="'3.2 Дверь боковая SDN-1'!A1" display="3.2. Прайс-лист на дверь боковую SDN-1"/>
    <hyperlink ref="A31:Q32" location="'3.2 Дверь боковая'!A1" display="3.2. Прайс-лист на дверь боковую"/>
    <hyperlink ref="A31:Q31" location="'3.3 Дверь боковая SDN-2'!A1" display="3.3. Прайс-лист на дверь боковую SDN-2"/>
    <hyperlink ref="A32:Q32" location="'3.4 Дверь боковая SD-Thermo'!A1" display="3.4. Прайс-лист на дверь боковую SD-Thermo"/>
    <hyperlink ref="A11" location="'1.3 Встроенный монтаж ГВ'!A1" display="1.3 Встроенный монтаж гаражных секционных ворот"/>
    <hyperlink ref="A12:Q12" location="'1.5 Prestige'!A1" display="1.5 Прайс-лист на гаражные секционные ворота серии Prestige"/>
    <hyperlink ref="A13:Q13" location="'1.6 Trend'!A1" display="1.6 Прайс-лист на гаражные секционные ворота Trend"/>
    <hyperlink ref="A8:Q8" location="'1.1 Описание ГВ  Prestige'!A1" display="1.1 Описание  гаражных секционных ворот Prestige"/>
    <hyperlink ref="A9:Q9" location="'1.2 Описание ГВ Trend'!A1" display="1.2 Описание гаражных ворот  Trend"/>
    <hyperlink ref="A10:Q10" location="'1.3 Типы монтажа ГВ'!A1" display="1.3 Типы монтажа гаражных секционных ворот"/>
    <hyperlink ref="A11:Q11" location="'1.4 Встроенный монтаж ГВ'!A1" display="1.4 Встроенный монтаж гаражных секционных ворот"/>
  </hyperlinks>
  <pageMargins left="0.7" right="0.7" top="0.75" bottom="0.75" header="0.3" footer="0.3"/>
  <pageSetup paperSize="9" scale="76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0070C0"/>
    <pageSetUpPr fitToPage="1"/>
  </sheetPr>
  <dimension ref="A1:R78"/>
  <sheetViews>
    <sheetView showRowColHeaders="0" view="pageBreakPreview" zoomScaleNormal="100" zoomScaleSheetLayoutView="100" workbookViewId="0">
      <pane ySplit="1" topLeftCell="A2" activePane="bottomLeft" state="frozen"/>
      <selection activeCell="A3" sqref="A3:J3"/>
      <selection pane="bottomLeft" activeCell="M31" sqref="M31:P32"/>
    </sheetView>
  </sheetViews>
  <sheetFormatPr defaultColWidth="0" defaultRowHeight="15" x14ac:dyDescent="0.25"/>
  <cols>
    <col min="1" max="1" width="1.7109375" style="13" customWidth="1"/>
    <col min="2" max="3" width="6.140625" style="13" customWidth="1"/>
    <col min="4" max="4" width="5.5703125" style="13" customWidth="1"/>
    <col min="5" max="5" width="8.85546875" style="13" customWidth="1"/>
    <col min="6" max="6" width="11.7109375" style="13" customWidth="1"/>
    <col min="7" max="7" width="9.5703125" style="13" customWidth="1"/>
    <col min="8" max="8" width="4.42578125" style="13" customWidth="1"/>
    <col min="9" max="9" width="8.5703125" style="13" customWidth="1"/>
    <col min="10" max="10" width="7.42578125" style="13" customWidth="1"/>
    <col min="11" max="11" width="6.140625" style="13" customWidth="1"/>
    <col min="12" max="12" width="8.42578125" style="13" customWidth="1"/>
    <col min="13" max="13" width="10.85546875" style="13" customWidth="1"/>
    <col min="14" max="14" width="10.28515625" style="13" customWidth="1"/>
    <col min="15" max="15" width="10.85546875" style="13" customWidth="1"/>
    <col min="16" max="16" width="6.85546875" style="13" customWidth="1"/>
    <col min="17" max="17" width="6" style="13" customWidth="1"/>
    <col min="18" max="18" width="1.7109375" style="13" hidden="1" customWidth="1"/>
    <col min="19" max="16384" width="9.140625" style="13" hidden="1"/>
  </cols>
  <sheetData>
    <row r="1" spans="1:17" ht="21" x14ac:dyDescent="0.35">
      <c r="A1" s="621" t="s">
        <v>61</v>
      </c>
      <c r="B1" s="621"/>
      <c r="C1" s="621"/>
      <c r="D1" s="621"/>
      <c r="E1" s="621"/>
      <c r="F1" s="17" t="s">
        <v>170</v>
      </c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</row>
    <row r="2" spans="1:17" x14ac:dyDescent="0.25">
      <c r="A2" s="598" t="s">
        <v>156</v>
      </c>
      <c r="B2" s="598"/>
      <c r="C2" s="598"/>
      <c r="D2" s="598"/>
      <c r="E2" s="598"/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8"/>
      <c r="Q2" s="598"/>
    </row>
    <row r="3" spans="1:17" x14ac:dyDescent="0.25">
      <c r="A3" s="236" t="s">
        <v>1032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</row>
    <row r="4" spans="1:17" x14ac:dyDescent="0.25">
      <c r="A4" s="236" t="s">
        <v>157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</row>
    <row r="5" spans="1:17" ht="51" customHeight="1" x14ac:dyDescent="0.25">
      <c r="A5" s="236"/>
      <c r="B5" s="784" t="s">
        <v>31</v>
      </c>
      <c r="C5" s="785"/>
      <c r="D5" s="785"/>
      <c r="E5" s="785"/>
      <c r="F5" s="785"/>
      <c r="G5" s="785"/>
      <c r="H5" s="785"/>
      <c r="I5" s="783" t="s">
        <v>180</v>
      </c>
      <c r="J5" s="783"/>
      <c r="K5" s="783"/>
      <c r="L5" s="783" t="s">
        <v>179</v>
      </c>
      <c r="M5" s="783"/>
      <c r="N5" s="783"/>
      <c r="O5" s="783" t="s">
        <v>201</v>
      </c>
      <c r="P5" s="783"/>
      <c r="Q5" s="783"/>
    </row>
    <row r="6" spans="1:17" ht="36.75" customHeight="1" x14ac:dyDescent="0.25">
      <c r="A6" s="236"/>
      <c r="B6" s="786"/>
      <c r="C6" s="787"/>
      <c r="D6" s="787"/>
      <c r="E6" s="787"/>
      <c r="F6" s="787"/>
      <c r="G6" s="787"/>
      <c r="H6" s="787"/>
      <c r="I6" s="247" t="s">
        <v>171</v>
      </c>
      <c r="J6" s="722" t="s">
        <v>172</v>
      </c>
      <c r="K6" s="724"/>
      <c r="L6" s="247" t="s">
        <v>171</v>
      </c>
      <c r="M6" s="722" t="s">
        <v>172</v>
      </c>
      <c r="N6" s="724"/>
      <c r="O6" s="247" t="s">
        <v>171</v>
      </c>
      <c r="P6" s="722" t="s">
        <v>172</v>
      </c>
      <c r="Q6" s="724"/>
    </row>
    <row r="7" spans="1:17" x14ac:dyDescent="0.25">
      <c r="A7" s="236"/>
      <c r="B7" s="778" t="s">
        <v>158</v>
      </c>
      <c r="C7" s="778"/>
      <c r="D7" s="778"/>
      <c r="E7" s="778"/>
      <c r="F7" s="778"/>
      <c r="G7" s="778"/>
      <c r="H7" s="778"/>
      <c r="I7" s="318" t="s">
        <v>173</v>
      </c>
      <c r="J7" s="740" t="s">
        <v>600</v>
      </c>
      <c r="K7" s="741"/>
      <c r="L7" s="624" t="s">
        <v>588</v>
      </c>
      <c r="M7" s="765" t="s">
        <v>589</v>
      </c>
      <c r="N7" s="766"/>
      <c r="O7" s="597">
        <v>410</v>
      </c>
      <c r="P7" s="575"/>
      <c r="Q7" s="575"/>
    </row>
    <row r="8" spans="1:17" x14ac:dyDescent="0.25">
      <c r="A8" s="236"/>
      <c r="B8" s="778" t="s">
        <v>159</v>
      </c>
      <c r="C8" s="778"/>
      <c r="D8" s="778"/>
      <c r="E8" s="778"/>
      <c r="F8" s="778"/>
      <c r="G8" s="778"/>
      <c r="H8" s="778"/>
      <c r="I8" s="624">
        <v>5000</v>
      </c>
      <c r="J8" s="624"/>
      <c r="K8" s="624"/>
      <c r="L8" s="624"/>
      <c r="M8" s="767"/>
      <c r="N8" s="768"/>
      <c r="O8" s="597">
        <v>230</v>
      </c>
      <c r="P8" s="575"/>
      <c r="Q8" s="575"/>
    </row>
    <row r="9" spans="1:17" x14ac:dyDescent="0.25">
      <c r="A9" s="236"/>
      <c r="B9" s="778" t="s">
        <v>160</v>
      </c>
      <c r="C9" s="778"/>
      <c r="D9" s="778"/>
      <c r="E9" s="778"/>
      <c r="F9" s="778"/>
      <c r="G9" s="778"/>
      <c r="H9" s="778"/>
      <c r="I9" s="318" t="s">
        <v>174</v>
      </c>
      <c r="J9" s="740" t="s">
        <v>600</v>
      </c>
      <c r="K9" s="741"/>
      <c r="L9" s="624"/>
      <c r="M9" s="767"/>
      <c r="N9" s="768"/>
      <c r="O9" s="597">
        <v>900</v>
      </c>
      <c r="P9" s="575"/>
      <c r="Q9" s="575"/>
    </row>
    <row r="10" spans="1:17" x14ac:dyDescent="0.25">
      <c r="A10" s="236"/>
      <c r="B10" s="778" t="s">
        <v>161</v>
      </c>
      <c r="C10" s="778"/>
      <c r="D10" s="778"/>
      <c r="E10" s="778"/>
      <c r="F10" s="778"/>
      <c r="G10" s="778"/>
      <c r="H10" s="778"/>
      <c r="I10" s="624">
        <v>5500</v>
      </c>
      <c r="J10" s="624"/>
      <c r="K10" s="624"/>
      <c r="L10" s="624"/>
      <c r="M10" s="767"/>
      <c r="N10" s="768"/>
      <c r="O10" s="597">
        <v>1795</v>
      </c>
      <c r="P10" s="575"/>
      <c r="Q10" s="575"/>
    </row>
    <row r="11" spans="1:17" ht="14.65" customHeight="1" x14ac:dyDescent="0.25">
      <c r="A11" s="236"/>
      <c r="B11" s="778" t="s">
        <v>162</v>
      </c>
      <c r="C11" s="778"/>
      <c r="D11" s="778"/>
      <c r="E11" s="778"/>
      <c r="F11" s="778"/>
      <c r="G11" s="778"/>
      <c r="H11" s="778"/>
      <c r="I11" s="318" t="s">
        <v>174</v>
      </c>
      <c r="J11" s="740" t="s">
        <v>600</v>
      </c>
      <c r="K11" s="741"/>
      <c r="L11" s="624"/>
      <c r="M11" s="767"/>
      <c r="N11" s="768"/>
      <c r="O11" s="779" t="s">
        <v>168</v>
      </c>
      <c r="P11" s="779"/>
      <c r="Q11" s="780"/>
    </row>
    <row r="12" spans="1:17" x14ac:dyDescent="0.25">
      <c r="A12" s="236"/>
      <c r="B12" s="778" t="s">
        <v>163</v>
      </c>
      <c r="C12" s="778"/>
      <c r="D12" s="778"/>
      <c r="E12" s="778"/>
      <c r="F12" s="778"/>
      <c r="G12" s="778"/>
      <c r="H12" s="778"/>
      <c r="I12" s="624">
        <v>5500</v>
      </c>
      <c r="J12" s="624"/>
      <c r="K12" s="624"/>
      <c r="L12" s="624"/>
      <c r="M12" s="767"/>
      <c r="N12" s="768"/>
      <c r="O12" s="781"/>
      <c r="P12" s="781"/>
      <c r="Q12" s="782"/>
    </row>
    <row r="13" spans="1:17" x14ac:dyDescent="0.25">
      <c r="A13" s="236"/>
      <c r="B13" s="778" t="s">
        <v>164</v>
      </c>
      <c r="C13" s="778"/>
      <c r="D13" s="778"/>
      <c r="E13" s="778"/>
      <c r="F13" s="778"/>
      <c r="G13" s="778"/>
      <c r="H13" s="778"/>
      <c r="I13" s="318" t="s">
        <v>174</v>
      </c>
      <c r="J13" s="740" t="s">
        <v>600</v>
      </c>
      <c r="K13" s="741"/>
      <c r="L13" s="624"/>
      <c r="M13" s="767"/>
      <c r="N13" s="768"/>
      <c r="O13" s="597">
        <v>490</v>
      </c>
      <c r="P13" s="575"/>
      <c r="Q13" s="575"/>
    </row>
    <row r="14" spans="1:17" x14ac:dyDescent="0.25">
      <c r="A14" s="236"/>
      <c r="B14" s="778" t="s">
        <v>165</v>
      </c>
      <c r="C14" s="778"/>
      <c r="D14" s="778"/>
      <c r="E14" s="778"/>
      <c r="F14" s="778"/>
      <c r="G14" s="778"/>
      <c r="H14" s="778"/>
      <c r="I14" s="624">
        <v>5000</v>
      </c>
      <c r="J14" s="624"/>
      <c r="K14" s="624"/>
      <c r="L14" s="624"/>
      <c r="M14" s="767"/>
      <c r="N14" s="768"/>
      <c r="O14" s="597">
        <v>230</v>
      </c>
      <c r="P14" s="575"/>
      <c r="Q14" s="575"/>
    </row>
    <row r="15" spans="1:17" ht="25.5" customHeight="1" x14ac:dyDescent="0.25">
      <c r="A15" s="236"/>
      <c r="B15" s="764" t="s">
        <v>166</v>
      </c>
      <c r="C15" s="764"/>
      <c r="D15" s="764"/>
      <c r="E15" s="764"/>
      <c r="F15" s="764"/>
      <c r="G15" s="764"/>
      <c r="H15" s="764"/>
      <c r="I15" s="318" t="s">
        <v>173</v>
      </c>
      <c r="J15" s="740" t="s">
        <v>600</v>
      </c>
      <c r="K15" s="741"/>
      <c r="L15" s="624"/>
      <c r="M15" s="767"/>
      <c r="N15" s="768"/>
      <c r="O15" s="597">
        <v>900</v>
      </c>
      <c r="P15" s="575"/>
      <c r="Q15" s="575"/>
    </row>
    <row r="16" spans="1:17" ht="26.25" customHeight="1" x14ac:dyDescent="0.25">
      <c r="A16" s="236"/>
      <c r="B16" s="764" t="s">
        <v>167</v>
      </c>
      <c r="C16" s="764"/>
      <c r="D16" s="764"/>
      <c r="E16" s="764"/>
      <c r="F16" s="764"/>
      <c r="G16" s="764"/>
      <c r="H16" s="764"/>
      <c r="I16" s="624">
        <v>5500</v>
      </c>
      <c r="J16" s="624"/>
      <c r="K16" s="624"/>
      <c r="L16" s="624"/>
      <c r="M16" s="767"/>
      <c r="N16" s="768"/>
      <c r="O16" s="597">
        <v>1795</v>
      </c>
      <c r="P16" s="575"/>
      <c r="Q16" s="575"/>
    </row>
    <row r="17" spans="1:17" x14ac:dyDescent="0.25">
      <c r="A17" s="236"/>
      <c r="B17" s="600" t="s">
        <v>625</v>
      </c>
      <c r="C17" s="601"/>
      <c r="D17" s="601"/>
      <c r="E17" s="601"/>
      <c r="F17" s="601"/>
      <c r="G17" s="601"/>
      <c r="H17" s="602"/>
      <c r="I17" s="318" t="s">
        <v>1033</v>
      </c>
      <c r="J17" s="740" t="s">
        <v>1034</v>
      </c>
      <c r="K17" s="741"/>
      <c r="L17" s="624"/>
      <c r="M17" s="767"/>
      <c r="N17" s="768"/>
      <c r="O17" s="677">
        <v>250</v>
      </c>
      <c r="P17" s="677"/>
      <c r="Q17" s="597"/>
    </row>
    <row r="18" spans="1:17" x14ac:dyDescent="0.25">
      <c r="A18" s="236"/>
      <c r="B18" s="771" t="s">
        <v>1035</v>
      </c>
      <c r="C18" s="772"/>
      <c r="D18" s="772"/>
      <c r="E18" s="772"/>
      <c r="F18" s="772"/>
      <c r="G18" s="772"/>
      <c r="H18" s="773"/>
      <c r="I18" s="451" t="s">
        <v>1142</v>
      </c>
      <c r="J18" s="774" t="s">
        <v>1034</v>
      </c>
      <c r="K18" s="775"/>
      <c r="L18" s="624"/>
      <c r="M18" s="769"/>
      <c r="N18" s="770"/>
      <c r="O18" s="776">
        <v>260</v>
      </c>
      <c r="P18" s="776"/>
      <c r="Q18" s="777"/>
    </row>
    <row r="19" spans="1:17" ht="12.75" customHeight="1" x14ac:dyDescent="0.25">
      <c r="A19" s="236"/>
      <c r="B19" s="226" t="s">
        <v>175</v>
      </c>
      <c r="C19" s="226"/>
      <c r="D19" s="226"/>
      <c r="E19" s="226"/>
      <c r="F19" s="226"/>
      <c r="G19" s="226"/>
      <c r="H19" s="226"/>
      <c r="I19" s="317"/>
      <c r="J19" s="317"/>
      <c r="K19" s="317"/>
      <c r="L19" s="226" t="s">
        <v>601</v>
      </c>
      <c r="M19" s="317"/>
      <c r="N19" s="317"/>
      <c r="O19" s="317"/>
      <c r="P19" s="317"/>
      <c r="Q19" s="317"/>
    </row>
    <row r="20" spans="1:17" ht="12.75" customHeight="1" x14ac:dyDescent="0.25">
      <c r="A20" s="236"/>
      <c r="B20" s="236" t="s">
        <v>176</v>
      </c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6"/>
      <c r="P20" s="236"/>
      <c r="Q20" s="236"/>
    </row>
    <row r="21" spans="1:17" x14ac:dyDescent="0.25">
      <c r="A21" s="236"/>
      <c r="B21" s="321" t="s">
        <v>177</v>
      </c>
      <c r="C21" s="236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236"/>
      <c r="O21" s="236"/>
      <c r="P21" s="236"/>
      <c r="Q21" s="236"/>
    </row>
    <row r="22" spans="1:17" x14ac:dyDescent="0.25">
      <c r="A22" s="709" t="s">
        <v>169</v>
      </c>
      <c r="B22" s="709"/>
      <c r="C22" s="709"/>
      <c r="D22" s="709"/>
      <c r="E22" s="709"/>
      <c r="F22" s="709"/>
      <c r="G22" s="709"/>
      <c r="H22" s="709"/>
      <c r="I22" s="709"/>
      <c r="J22" s="709"/>
      <c r="K22" s="709"/>
      <c r="L22" s="709"/>
      <c r="M22" s="709"/>
      <c r="N22" s="709"/>
      <c r="O22" s="709"/>
      <c r="P22" s="709"/>
      <c r="Q22" s="709"/>
    </row>
    <row r="23" spans="1:17" ht="30.75" customHeight="1" x14ac:dyDescent="0.25">
      <c r="A23" s="236"/>
      <c r="B23" s="236"/>
      <c r="C23" s="236"/>
      <c r="D23" s="236"/>
      <c r="E23" s="322" t="s">
        <v>58</v>
      </c>
      <c r="F23" s="322"/>
      <c r="G23" s="322"/>
      <c r="H23" s="322"/>
      <c r="I23" s="322"/>
      <c r="J23" s="236"/>
      <c r="K23" s="236"/>
      <c r="L23" s="236"/>
      <c r="M23" s="322" t="s">
        <v>59</v>
      </c>
      <c r="N23" s="322"/>
      <c r="O23" s="322"/>
      <c r="P23" s="322"/>
      <c r="Q23" s="322"/>
    </row>
    <row r="24" spans="1:17" ht="27" customHeight="1" x14ac:dyDescent="0.25">
      <c r="A24" s="236"/>
      <c r="B24" s="236"/>
      <c r="C24" s="236"/>
      <c r="D24" s="236"/>
      <c r="E24" s="734" t="s">
        <v>178</v>
      </c>
      <c r="F24" s="734"/>
      <c r="G24" s="743" t="s">
        <v>41</v>
      </c>
      <c r="H24" s="743"/>
      <c r="I24" s="236"/>
      <c r="J24" s="236"/>
      <c r="K24" s="236"/>
      <c r="L24" s="236"/>
      <c r="M24" s="735" t="s">
        <v>178</v>
      </c>
      <c r="N24" s="737"/>
      <c r="O24" s="743" t="s">
        <v>41</v>
      </c>
      <c r="P24" s="743"/>
      <c r="Q24" s="236"/>
    </row>
    <row r="25" spans="1:17" ht="24.75" customHeight="1" x14ac:dyDescent="0.25">
      <c r="A25" s="236"/>
      <c r="B25" s="236"/>
      <c r="C25" s="236"/>
      <c r="D25" s="236"/>
      <c r="E25" s="761" t="s">
        <v>1036</v>
      </c>
      <c r="F25" s="761"/>
      <c r="G25" s="729" t="s">
        <v>56</v>
      </c>
      <c r="H25" s="729"/>
      <c r="I25" s="236"/>
      <c r="J25" s="236"/>
      <c r="K25" s="236"/>
      <c r="L25" s="236"/>
      <c r="M25" s="762" t="s">
        <v>181</v>
      </c>
      <c r="N25" s="762"/>
      <c r="O25" s="756" t="s">
        <v>183</v>
      </c>
      <c r="P25" s="756"/>
      <c r="Q25" s="236"/>
    </row>
    <row r="26" spans="1:17" ht="22.5" customHeight="1" x14ac:dyDescent="0.25">
      <c r="A26" s="236"/>
      <c r="B26" s="236"/>
      <c r="C26" s="236"/>
      <c r="D26" s="236"/>
      <c r="E26" s="761" t="s">
        <v>1037</v>
      </c>
      <c r="F26" s="763"/>
      <c r="G26" s="729"/>
      <c r="H26" s="729"/>
      <c r="I26" s="236"/>
      <c r="J26" s="236"/>
      <c r="K26" s="236"/>
      <c r="L26" s="236"/>
      <c r="M26" s="762" t="s">
        <v>182</v>
      </c>
      <c r="N26" s="762"/>
      <c r="O26" s="756"/>
      <c r="P26" s="756"/>
      <c r="Q26" s="236"/>
    </row>
    <row r="27" spans="1:17" x14ac:dyDescent="0.25">
      <c r="A27" s="236"/>
      <c r="B27" s="236"/>
      <c r="C27" s="236"/>
      <c r="D27" s="236"/>
      <c r="E27" s="761" t="s">
        <v>1038</v>
      </c>
      <c r="F27" s="763"/>
      <c r="G27" s="729"/>
      <c r="H27" s="729"/>
      <c r="I27" s="236"/>
      <c r="J27" s="236"/>
      <c r="K27" s="236"/>
      <c r="L27" s="236"/>
      <c r="M27" s="236"/>
      <c r="N27" s="236"/>
      <c r="O27" s="236"/>
      <c r="P27" s="236"/>
      <c r="Q27" s="236"/>
    </row>
    <row r="28" spans="1:17" x14ac:dyDescent="0.25">
      <c r="A28" s="236"/>
      <c r="B28" s="236"/>
      <c r="C28" s="236"/>
      <c r="D28" s="236"/>
      <c r="E28" s="761" t="s">
        <v>1039</v>
      </c>
      <c r="F28" s="763"/>
      <c r="G28" s="729"/>
      <c r="H28" s="729"/>
      <c r="I28" s="236"/>
      <c r="J28" s="236"/>
      <c r="K28" s="236"/>
      <c r="L28" s="236"/>
      <c r="M28" s="236"/>
      <c r="N28" s="236"/>
      <c r="O28" s="236"/>
      <c r="P28" s="236"/>
      <c r="Q28" s="236"/>
    </row>
    <row r="29" spans="1:17" x14ac:dyDescent="0.25">
      <c r="A29" s="236"/>
      <c r="B29" s="236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</row>
    <row r="30" spans="1:17" ht="15" customHeight="1" x14ac:dyDescent="0.25">
      <c r="A30" s="236"/>
      <c r="B30" s="236"/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6"/>
      <c r="P30" s="236"/>
      <c r="Q30" s="236"/>
    </row>
    <row r="31" spans="1:17" ht="18" customHeight="1" x14ac:dyDescent="0.25">
      <c r="A31" s="236"/>
      <c r="B31" s="236"/>
      <c r="C31" s="236"/>
      <c r="D31" s="236"/>
      <c r="E31" s="757" t="s">
        <v>160</v>
      </c>
      <c r="F31" s="758"/>
      <c r="G31" s="758"/>
      <c r="H31" s="758"/>
      <c r="I31" s="236"/>
      <c r="J31" s="236"/>
      <c r="K31" s="236"/>
      <c r="L31" s="236"/>
      <c r="M31" s="757" t="s">
        <v>185</v>
      </c>
      <c r="N31" s="757"/>
      <c r="O31" s="757"/>
      <c r="P31" s="757"/>
      <c r="Q31" s="236"/>
    </row>
    <row r="32" spans="1:17" ht="32.25" customHeight="1" x14ac:dyDescent="0.25">
      <c r="A32" s="236"/>
      <c r="B32" s="236"/>
      <c r="C32" s="236"/>
      <c r="D32" s="236"/>
      <c r="E32" s="759"/>
      <c r="F32" s="759"/>
      <c r="G32" s="759"/>
      <c r="H32" s="759"/>
      <c r="I32" s="236"/>
      <c r="J32" s="236"/>
      <c r="K32" s="236"/>
      <c r="L32" s="236"/>
      <c r="M32" s="760"/>
      <c r="N32" s="760"/>
      <c r="O32" s="760"/>
      <c r="P32" s="760"/>
      <c r="Q32" s="236"/>
    </row>
    <row r="33" spans="1:17" x14ac:dyDescent="0.25">
      <c r="A33" s="236"/>
      <c r="B33" s="236"/>
      <c r="C33" s="236"/>
      <c r="D33" s="236"/>
      <c r="E33" s="734" t="s">
        <v>178</v>
      </c>
      <c r="F33" s="734"/>
      <c r="G33" s="734" t="s">
        <v>41</v>
      </c>
      <c r="H33" s="734"/>
      <c r="I33" s="236"/>
      <c r="J33" s="236"/>
      <c r="K33" s="236"/>
      <c r="L33" s="236"/>
      <c r="M33" s="734" t="s">
        <v>178</v>
      </c>
      <c r="N33" s="734"/>
      <c r="O33" s="734" t="s">
        <v>41</v>
      </c>
      <c r="P33" s="734"/>
      <c r="Q33" s="236"/>
    </row>
    <row r="34" spans="1:17" x14ac:dyDescent="0.25">
      <c r="A34" s="236"/>
      <c r="B34" s="236"/>
      <c r="C34" s="236"/>
      <c r="D34" s="236"/>
      <c r="E34" s="738">
        <v>900</v>
      </c>
      <c r="F34" s="739"/>
      <c r="G34" s="738" t="s">
        <v>184</v>
      </c>
      <c r="H34" s="739"/>
      <c r="I34" s="236"/>
      <c r="J34" s="236"/>
      <c r="K34" s="236"/>
      <c r="L34" s="236"/>
      <c r="M34" s="738">
        <v>1795</v>
      </c>
      <c r="N34" s="739"/>
      <c r="O34" s="738" t="s">
        <v>184</v>
      </c>
      <c r="P34" s="739"/>
      <c r="Q34" s="236"/>
    </row>
    <row r="35" spans="1:17" x14ac:dyDescent="0.25">
      <c r="A35" s="236"/>
      <c r="B35" s="236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</row>
    <row r="36" spans="1:17" x14ac:dyDescent="0.25">
      <c r="A36" s="236"/>
      <c r="B36" s="236"/>
      <c r="C36" s="236"/>
      <c r="D36" s="236"/>
      <c r="E36" s="236"/>
      <c r="F36" s="236"/>
      <c r="G36" s="236"/>
      <c r="H36" s="236"/>
      <c r="I36" s="236"/>
      <c r="J36" s="236"/>
      <c r="K36" s="236"/>
      <c r="L36" s="236"/>
      <c r="M36" s="236"/>
      <c r="N36" s="236"/>
      <c r="O36" s="236"/>
      <c r="P36" s="236"/>
      <c r="Q36" s="236"/>
    </row>
    <row r="37" spans="1:17" x14ac:dyDescent="0.25">
      <c r="A37" s="236"/>
      <c r="B37" s="236"/>
      <c r="C37" s="236"/>
      <c r="D37" s="236"/>
      <c r="E37" s="236"/>
      <c r="F37" s="236"/>
      <c r="G37" s="236"/>
      <c r="H37" s="236"/>
      <c r="I37" s="236"/>
      <c r="J37" s="236"/>
      <c r="K37" s="236"/>
      <c r="L37" s="236"/>
      <c r="M37" s="236"/>
      <c r="N37" s="236"/>
      <c r="O37" s="236"/>
      <c r="P37" s="236"/>
      <c r="Q37" s="236"/>
    </row>
    <row r="38" spans="1:17" x14ac:dyDescent="0.25">
      <c r="A38" s="236"/>
      <c r="B38" s="236"/>
      <c r="C38" s="236"/>
      <c r="D38" s="236"/>
      <c r="E38" s="757" t="s">
        <v>162</v>
      </c>
      <c r="F38" s="758"/>
      <c r="G38" s="758"/>
      <c r="H38" s="758"/>
      <c r="I38" s="236"/>
      <c r="J38" s="236"/>
      <c r="K38" s="236"/>
      <c r="L38" s="236"/>
      <c r="M38" s="757" t="s">
        <v>187</v>
      </c>
      <c r="N38" s="757"/>
      <c r="O38" s="757"/>
      <c r="P38" s="757"/>
      <c r="Q38" s="236"/>
    </row>
    <row r="39" spans="1:17" ht="30.75" customHeight="1" x14ac:dyDescent="0.25">
      <c r="A39" s="236"/>
      <c r="B39" s="236"/>
      <c r="C39" s="236"/>
      <c r="D39" s="236"/>
      <c r="E39" s="759"/>
      <c r="F39" s="759"/>
      <c r="G39" s="759"/>
      <c r="H39" s="759"/>
      <c r="I39" s="236"/>
      <c r="J39" s="236"/>
      <c r="K39" s="236"/>
      <c r="L39" s="236"/>
      <c r="M39" s="760"/>
      <c r="N39" s="760"/>
      <c r="O39" s="760"/>
      <c r="P39" s="760"/>
      <c r="Q39" s="236"/>
    </row>
    <row r="40" spans="1:17" x14ac:dyDescent="0.25">
      <c r="A40" s="236"/>
      <c r="B40" s="236"/>
      <c r="C40" s="236"/>
      <c r="D40" s="236"/>
      <c r="E40" s="734" t="s">
        <v>178</v>
      </c>
      <c r="F40" s="734"/>
      <c r="G40" s="734" t="s">
        <v>41</v>
      </c>
      <c r="H40" s="734"/>
      <c r="I40" s="236"/>
      <c r="J40" s="236"/>
      <c r="K40" s="236"/>
      <c r="L40" s="236"/>
      <c r="M40" s="734" t="s">
        <v>178</v>
      </c>
      <c r="N40" s="734"/>
      <c r="O40" s="734" t="s">
        <v>41</v>
      </c>
      <c r="P40" s="734"/>
      <c r="Q40" s="236"/>
    </row>
    <row r="41" spans="1:17" x14ac:dyDescent="0.25">
      <c r="A41" s="236"/>
      <c r="B41" s="236"/>
      <c r="C41" s="236"/>
      <c r="D41" s="236"/>
      <c r="E41" s="738" t="s">
        <v>186</v>
      </c>
      <c r="F41" s="739"/>
      <c r="G41" s="738" t="s">
        <v>184</v>
      </c>
      <c r="H41" s="739"/>
      <c r="I41" s="236"/>
      <c r="J41" s="236"/>
      <c r="K41" s="236"/>
      <c r="L41" s="236"/>
      <c r="M41" s="738" t="s">
        <v>186</v>
      </c>
      <c r="N41" s="739"/>
      <c r="O41" s="738" t="s">
        <v>184</v>
      </c>
      <c r="P41" s="739"/>
      <c r="Q41" s="236"/>
    </row>
    <row r="42" spans="1:17" x14ac:dyDescent="0.25">
      <c r="A42" s="236"/>
      <c r="B42" s="23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</row>
    <row r="43" spans="1:17" x14ac:dyDescent="0.2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</row>
    <row r="44" spans="1:17" ht="14.25" customHeight="1" x14ac:dyDescent="0.25">
      <c r="A44" s="236"/>
      <c r="B44" s="236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</row>
    <row r="45" spans="1:17" ht="15" customHeight="1" x14ac:dyDescent="0.25">
      <c r="A45" s="236"/>
      <c r="B45" s="236"/>
      <c r="C45" s="236"/>
      <c r="D45" s="236"/>
      <c r="E45" s="236"/>
      <c r="F45" s="236"/>
      <c r="G45" s="323"/>
      <c r="H45" s="323"/>
      <c r="I45" s="236"/>
      <c r="J45" s="236"/>
      <c r="K45" s="236"/>
      <c r="L45" s="236"/>
      <c r="M45" s="236"/>
      <c r="N45" s="236"/>
      <c r="O45" s="236"/>
      <c r="P45" s="236"/>
      <c r="Q45" s="236"/>
    </row>
    <row r="46" spans="1:17" ht="30" customHeight="1" x14ac:dyDescent="0.25">
      <c r="A46" s="236"/>
      <c r="B46" s="236"/>
      <c r="C46" s="236"/>
      <c r="D46" s="236"/>
      <c r="E46" s="322" t="s">
        <v>164</v>
      </c>
      <c r="F46" s="322"/>
      <c r="G46" s="324"/>
      <c r="H46" s="324"/>
      <c r="I46" s="236"/>
      <c r="J46" s="236"/>
      <c r="K46" s="236"/>
      <c r="L46" s="236"/>
      <c r="M46" s="322" t="s">
        <v>165</v>
      </c>
      <c r="N46" s="325"/>
      <c r="O46" s="325"/>
      <c r="P46" s="325"/>
      <c r="Q46" s="236"/>
    </row>
    <row r="47" spans="1:17" ht="25.5" customHeight="1" x14ac:dyDescent="0.25">
      <c r="A47" s="236"/>
      <c r="B47" s="236"/>
      <c r="C47" s="236"/>
      <c r="D47" s="236"/>
      <c r="E47" s="734" t="s">
        <v>178</v>
      </c>
      <c r="F47" s="734"/>
      <c r="G47" s="734" t="s">
        <v>41</v>
      </c>
      <c r="H47" s="734"/>
      <c r="I47" s="236"/>
      <c r="J47" s="236"/>
      <c r="K47" s="236"/>
      <c r="L47" s="236"/>
      <c r="M47" s="735" t="s">
        <v>178</v>
      </c>
      <c r="N47" s="737"/>
      <c r="O47" s="743" t="s">
        <v>41</v>
      </c>
      <c r="P47" s="743"/>
      <c r="Q47" s="236"/>
    </row>
    <row r="48" spans="1:17" ht="24" customHeight="1" x14ac:dyDescent="0.25">
      <c r="A48" s="236"/>
      <c r="B48" s="236"/>
      <c r="C48" s="236"/>
      <c r="D48" s="236"/>
      <c r="E48" s="744" t="s">
        <v>1040</v>
      </c>
      <c r="F48" s="745"/>
      <c r="G48" s="750" t="s">
        <v>184</v>
      </c>
      <c r="H48" s="751"/>
      <c r="I48" s="236"/>
      <c r="J48" s="236"/>
      <c r="K48" s="236"/>
      <c r="L48" s="236"/>
      <c r="M48" s="742" t="s">
        <v>181</v>
      </c>
      <c r="N48" s="742"/>
      <c r="O48" s="756" t="s">
        <v>183</v>
      </c>
      <c r="P48" s="756"/>
      <c r="Q48" s="236"/>
    </row>
    <row r="49" spans="1:17" x14ac:dyDescent="0.25">
      <c r="A49" s="236"/>
      <c r="B49" s="236"/>
      <c r="C49" s="236"/>
      <c r="D49" s="236"/>
      <c r="E49" s="746"/>
      <c r="F49" s="747"/>
      <c r="G49" s="752"/>
      <c r="H49" s="753"/>
      <c r="I49" s="236"/>
      <c r="J49" s="236"/>
      <c r="K49" s="236"/>
      <c r="L49" s="236"/>
      <c r="M49" s="742" t="s">
        <v>182</v>
      </c>
      <c r="N49" s="742"/>
      <c r="O49" s="756"/>
      <c r="P49" s="756"/>
      <c r="Q49" s="236"/>
    </row>
    <row r="50" spans="1:17" x14ac:dyDescent="0.25">
      <c r="A50" s="236"/>
      <c r="B50" s="236"/>
      <c r="C50" s="236"/>
      <c r="D50" s="236"/>
      <c r="E50" s="748"/>
      <c r="F50" s="749"/>
      <c r="G50" s="752"/>
      <c r="H50" s="753"/>
      <c r="I50" s="236"/>
      <c r="J50" s="236"/>
      <c r="K50" s="236"/>
      <c r="L50" s="236"/>
      <c r="M50" s="326"/>
      <c r="N50" s="326"/>
      <c r="O50" s="327"/>
      <c r="P50" s="327"/>
      <c r="Q50" s="236"/>
    </row>
    <row r="51" spans="1:17" ht="15" customHeight="1" x14ac:dyDescent="0.25">
      <c r="A51" s="236"/>
      <c r="B51" s="236"/>
      <c r="C51" s="236"/>
      <c r="D51" s="236"/>
      <c r="E51" s="744" t="s">
        <v>1041</v>
      </c>
      <c r="F51" s="745"/>
      <c r="G51" s="752"/>
      <c r="H51" s="753"/>
      <c r="I51" s="236"/>
      <c r="J51" s="236"/>
      <c r="K51" s="236"/>
      <c r="L51" s="236"/>
      <c r="M51" s="326"/>
      <c r="N51" s="326"/>
      <c r="O51" s="327"/>
      <c r="P51" s="327"/>
      <c r="Q51" s="236"/>
    </row>
    <row r="52" spans="1:17" ht="19.899999999999999" customHeight="1" x14ac:dyDescent="0.25">
      <c r="A52" s="236"/>
      <c r="B52" s="236"/>
      <c r="C52" s="236"/>
      <c r="D52" s="236"/>
      <c r="E52" s="748"/>
      <c r="F52" s="749"/>
      <c r="G52" s="754"/>
      <c r="H52" s="755"/>
      <c r="I52" s="236"/>
      <c r="J52" s="236"/>
      <c r="K52" s="236"/>
      <c r="L52" s="236"/>
      <c r="M52" s="326"/>
      <c r="N52" s="326"/>
      <c r="O52" s="327"/>
      <c r="P52" s="327"/>
      <c r="Q52" s="236"/>
    </row>
    <row r="53" spans="1:17" ht="15" customHeight="1" x14ac:dyDescent="0.25">
      <c r="A53" s="236"/>
      <c r="B53" s="236"/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326"/>
      <c r="N53" s="326"/>
      <c r="O53" s="327"/>
      <c r="P53" s="327"/>
      <c r="Q53" s="236"/>
    </row>
    <row r="54" spans="1:17" ht="30.75" customHeight="1" x14ac:dyDescent="0.25">
      <c r="A54" s="236"/>
      <c r="B54" s="236"/>
      <c r="C54" s="236"/>
      <c r="D54" s="236"/>
      <c r="E54" s="757" t="s">
        <v>166</v>
      </c>
      <c r="F54" s="757"/>
      <c r="G54" s="757"/>
      <c r="H54" s="757"/>
      <c r="I54" s="236"/>
      <c r="J54" s="236"/>
      <c r="K54" s="236"/>
      <c r="L54" s="236"/>
      <c r="M54" s="757" t="s">
        <v>167</v>
      </c>
      <c r="N54" s="757"/>
      <c r="O54" s="757"/>
      <c r="P54" s="757"/>
      <c r="Q54" s="236"/>
    </row>
    <row r="55" spans="1:17" ht="24" customHeight="1" x14ac:dyDescent="0.25">
      <c r="A55" s="236"/>
      <c r="B55" s="236"/>
      <c r="C55" s="236"/>
      <c r="D55" s="236"/>
      <c r="E55" s="757"/>
      <c r="F55" s="757"/>
      <c r="G55" s="757"/>
      <c r="H55" s="757"/>
      <c r="I55" s="236"/>
      <c r="J55" s="236"/>
      <c r="K55" s="236"/>
      <c r="L55" s="236"/>
      <c r="M55" s="757"/>
      <c r="N55" s="757"/>
      <c r="O55" s="757"/>
      <c r="P55" s="757"/>
      <c r="Q55" s="236"/>
    </row>
    <row r="56" spans="1:17" x14ac:dyDescent="0.25">
      <c r="A56" s="236"/>
      <c r="B56" s="236"/>
      <c r="C56" s="236"/>
      <c r="D56" s="236"/>
      <c r="E56" s="760"/>
      <c r="F56" s="760"/>
      <c r="G56" s="760"/>
      <c r="H56" s="760"/>
      <c r="I56" s="236"/>
      <c r="J56" s="236"/>
      <c r="K56" s="236"/>
      <c r="L56" s="236"/>
      <c r="M56" s="760"/>
      <c r="N56" s="760"/>
      <c r="O56" s="760"/>
      <c r="P56" s="760"/>
      <c r="Q56" s="236"/>
    </row>
    <row r="57" spans="1:17" ht="19.899999999999999" customHeight="1" x14ac:dyDescent="0.25">
      <c r="A57" s="236"/>
      <c r="B57" s="236"/>
      <c r="C57" s="236"/>
      <c r="D57" s="236"/>
      <c r="E57" s="734" t="s">
        <v>178</v>
      </c>
      <c r="F57" s="734"/>
      <c r="G57" s="734" t="s">
        <v>41</v>
      </c>
      <c r="H57" s="734"/>
      <c r="I57" s="236"/>
      <c r="J57" s="236"/>
      <c r="K57" s="236"/>
      <c r="L57" s="236"/>
      <c r="M57" s="734" t="s">
        <v>178</v>
      </c>
      <c r="N57" s="734"/>
      <c r="O57" s="734" t="s">
        <v>41</v>
      </c>
      <c r="P57" s="734"/>
      <c r="Q57" s="236"/>
    </row>
    <row r="58" spans="1:17" x14ac:dyDescent="0.25">
      <c r="A58" s="236"/>
      <c r="B58" s="236"/>
      <c r="C58" s="236"/>
      <c r="D58" s="236"/>
      <c r="E58" s="738">
        <v>900</v>
      </c>
      <c r="F58" s="739"/>
      <c r="G58" s="738" t="s">
        <v>184</v>
      </c>
      <c r="H58" s="739"/>
      <c r="I58" s="236"/>
      <c r="J58" s="236"/>
      <c r="K58" s="236"/>
      <c r="L58" s="236"/>
      <c r="M58" s="738">
        <v>1795</v>
      </c>
      <c r="N58" s="739"/>
      <c r="O58" s="738" t="s">
        <v>184</v>
      </c>
      <c r="P58" s="739"/>
      <c r="Q58" s="236"/>
    </row>
    <row r="59" spans="1:17" ht="36" customHeight="1" x14ac:dyDescent="0.25">
      <c r="A59" s="236"/>
      <c r="B59" s="236"/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</row>
    <row r="60" spans="1:17" x14ac:dyDescent="0.25">
      <c r="A60" s="236"/>
      <c r="B60" s="236"/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</row>
    <row r="61" spans="1:17" x14ac:dyDescent="0.25">
      <c r="A61" s="236"/>
      <c r="B61" s="236"/>
      <c r="C61" s="236"/>
      <c r="D61" s="236"/>
      <c r="E61" s="236"/>
      <c r="F61" s="236"/>
      <c r="G61" s="236"/>
      <c r="H61" s="236"/>
      <c r="I61" s="236"/>
      <c r="J61"/>
      <c r="K61" s="236"/>
      <c r="L61" s="236"/>
      <c r="M61" s="236"/>
      <c r="N61" s="236"/>
      <c r="O61" s="236"/>
      <c r="P61" s="236"/>
      <c r="Q61" s="236"/>
    </row>
    <row r="62" spans="1:17" ht="28.9" customHeight="1" x14ac:dyDescent="0.25">
      <c r="A62" s="328"/>
      <c r="B62" s="328"/>
      <c r="C62" s="328"/>
      <c r="D62" s="328"/>
      <c r="E62" s="733" t="s">
        <v>626</v>
      </c>
      <c r="F62" s="733"/>
      <c r="G62" s="733"/>
      <c r="H62" s="733"/>
      <c r="I62" s="328"/>
      <c r="J62" s="329" t="s">
        <v>628</v>
      </c>
      <c r="K62" s="328"/>
      <c r="L62" s="328"/>
      <c r="M62" s="328"/>
      <c r="N62" s="328"/>
      <c r="O62" s="328"/>
      <c r="P62" s="328"/>
      <c r="Q62" s="328"/>
    </row>
    <row r="63" spans="1:17" x14ac:dyDescent="0.25">
      <c r="A63" s="236"/>
      <c r="B63" s="236"/>
      <c r="C63" s="236"/>
      <c r="D63" s="236"/>
      <c r="E63" s="734" t="s">
        <v>178</v>
      </c>
      <c r="F63" s="734"/>
      <c r="G63" s="236"/>
      <c r="H63" s="236"/>
      <c r="I63" s="236"/>
      <c r="J63" s="735" t="s">
        <v>41</v>
      </c>
      <c r="K63" s="736"/>
      <c r="L63" s="736"/>
      <c r="M63" s="736"/>
      <c r="N63" s="736"/>
      <c r="O63" s="736"/>
      <c r="P63" s="737"/>
      <c r="Q63" s="236"/>
    </row>
    <row r="64" spans="1:17" x14ac:dyDescent="0.25">
      <c r="A64" s="236"/>
      <c r="B64" s="236"/>
      <c r="C64" s="236"/>
      <c r="D64" s="236"/>
      <c r="E64" s="726" t="s">
        <v>1042</v>
      </c>
      <c r="F64" s="727"/>
      <c r="G64" s="236"/>
      <c r="H64" s="236"/>
      <c r="I64" s="236"/>
      <c r="J64" s="728" t="s">
        <v>1043</v>
      </c>
      <c r="K64" s="728"/>
      <c r="L64" s="728"/>
      <c r="M64" s="728"/>
      <c r="N64" s="728"/>
      <c r="O64" s="729" t="s">
        <v>183</v>
      </c>
      <c r="P64" s="729"/>
      <c r="Q64" s="236"/>
    </row>
    <row r="65" spans="1:17" x14ac:dyDescent="0.25">
      <c r="A65" s="236"/>
      <c r="B65" s="236"/>
      <c r="C65" s="236"/>
      <c r="D65" s="236"/>
      <c r="E65" s="330" t="s">
        <v>1044</v>
      </c>
      <c r="F65" s="331"/>
      <c r="G65" s="236"/>
      <c r="H65" s="236"/>
      <c r="I65" s="236"/>
      <c r="J65" s="730" t="s">
        <v>1045</v>
      </c>
      <c r="K65" s="731"/>
      <c r="L65" s="731"/>
      <c r="M65" s="731"/>
      <c r="N65" s="732"/>
      <c r="O65" s="729" t="s">
        <v>627</v>
      </c>
      <c r="P65" s="729"/>
      <c r="Q65" s="236"/>
    </row>
    <row r="66" spans="1:17" x14ac:dyDescent="0.25">
      <c r="A66" s="236"/>
      <c r="B66" s="236"/>
      <c r="C66" s="236"/>
      <c r="D66" s="236"/>
      <c r="E66" s="726" t="s">
        <v>1046</v>
      </c>
      <c r="F66" s="727"/>
      <c r="G66" s="236"/>
      <c r="H66" s="236"/>
      <c r="I66" s="236"/>
      <c r="J66" s="728" t="s">
        <v>1047</v>
      </c>
      <c r="K66" s="728"/>
      <c r="L66" s="728"/>
      <c r="M66" s="728"/>
      <c r="N66" s="728"/>
      <c r="O66" s="729" t="s">
        <v>42</v>
      </c>
      <c r="P66" s="729"/>
      <c r="Q66" s="236"/>
    </row>
    <row r="67" spans="1:17" x14ac:dyDescent="0.25">
      <c r="A67" s="236"/>
      <c r="B67" s="236"/>
      <c r="C67" s="236"/>
      <c r="D67" s="236"/>
      <c r="E67" s="236"/>
      <c r="F67" s="236"/>
      <c r="G67" s="236"/>
      <c r="H67" s="236"/>
      <c r="I67" s="236"/>
      <c r="J67" s="730" t="s">
        <v>1048</v>
      </c>
      <c r="K67" s="731"/>
      <c r="L67" s="731"/>
      <c r="M67" s="731"/>
      <c r="N67" s="732"/>
      <c r="O67" s="729" t="s">
        <v>1049</v>
      </c>
      <c r="P67" s="729"/>
      <c r="Q67" s="236"/>
    </row>
    <row r="68" spans="1:17" x14ac:dyDescent="0.25">
      <c r="A68" s="236"/>
      <c r="B68" s="236"/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</row>
    <row r="69" spans="1:17" x14ac:dyDescent="0.25">
      <c r="A69" s="236"/>
      <c r="B69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6"/>
      <c r="Q69" s="236"/>
    </row>
    <row r="70" spans="1:17" ht="30" customHeight="1" x14ac:dyDescent="0.25">
      <c r="A70" s="328"/>
      <c r="B70" s="328"/>
      <c r="C70" s="328"/>
      <c r="D70" s="328"/>
      <c r="E70" s="733" t="s">
        <v>1050</v>
      </c>
      <c r="F70" s="733"/>
      <c r="G70" s="733"/>
      <c r="H70" s="733"/>
      <c r="I70" s="328"/>
      <c r="J70" s="329" t="s">
        <v>628</v>
      </c>
      <c r="K70" s="328"/>
      <c r="L70" s="328"/>
      <c r="M70" s="328"/>
      <c r="N70" s="328"/>
      <c r="O70" s="328"/>
      <c r="P70" s="328"/>
      <c r="Q70" s="328"/>
    </row>
    <row r="71" spans="1:17" x14ac:dyDescent="0.25">
      <c r="A71" s="236"/>
      <c r="B71" s="236"/>
      <c r="C71" s="236"/>
      <c r="D71" s="236"/>
      <c r="E71" s="734" t="s">
        <v>178</v>
      </c>
      <c r="F71" s="734"/>
      <c r="G71" s="236"/>
      <c r="H71" s="236"/>
      <c r="I71" s="236"/>
      <c r="J71" s="735" t="s">
        <v>41</v>
      </c>
      <c r="K71" s="736"/>
      <c r="L71" s="736"/>
      <c r="M71" s="736"/>
      <c r="N71" s="736"/>
      <c r="O71" s="736"/>
      <c r="P71" s="737"/>
      <c r="Q71" s="236"/>
    </row>
    <row r="72" spans="1:17" x14ac:dyDescent="0.25">
      <c r="A72" s="236"/>
      <c r="B72" s="236"/>
      <c r="C72" s="236"/>
      <c r="D72" s="236"/>
      <c r="E72" s="726" t="s">
        <v>1051</v>
      </c>
      <c r="F72" s="727"/>
      <c r="G72" s="236"/>
      <c r="H72" s="236"/>
      <c r="I72" s="236"/>
      <c r="J72" s="728" t="s">
        <v>1043</v>
      </c>
      <c r="K72" s="728"/>
      <c r="L72" s="728"/>
      <c r="M72" s="728"/>
      <c r="N72" s="728"/>
      <c r="O72" s="729" t="s">
        <v>43</v>
      </c>
      <c r="P72" s="729"/>
      <c r="Q72" s="236"/>
    </row>
    <row r="73" spans="1:17" x14ac:dyDescent="0.25">
      <c r="A73" s="236"/>
      <c r="B73" s="236"/>
      <c r="C73" s="236"/>
      <c r="D73" s="236"/>
      <c r="E73" s="726" t="s">
        <v>1052</v>
      </c>
      <c r="F73" s="727"/>
      <c r="G73" s="236"/>
      <c r="H73" s="236"/>
      <c r="I73" s="236"/>
      <c r="J73" s="730" t="s">
        <v>1045</v>
      </c>
      <c r="K73" s="731"/>
      <c r="L73" s="731"/>
      <c r="M73" s="731"/>
      <c r="N73" s="732"/>
      <c r="O73" s="729" t="s">
        <v>56</v>
      </c>
      <c r="P73" s="729"/>
      <c r="Q73" s="236"/>
    </row>
    <row r="74" spans="1:17" x14ac:dyDescent="0.25">
      <c r="A74" s="236"/>
      <c r="B74" s="236"/>
      <c r="C74" s="236"/>
      <c r="D74" s="236"/>
      <c r="E74" s="726" t="s">
        <v>1046</v>
      </c>
      <c r="F74" s="727"/>
      <c r="G74" s="236"/>
      <c r="H74" s="236"/>
      <c r="I74" s="236"/>
      <c r="J74" s="728" t="s">
        <v>1047</v>
      </c>
      <c r="K74" s="728"/>
      <c r="L74" s="728"/>
      <c r="M74" s="728"/>
      <c r="N74" s="728"/>
      <c r="O74" s="729" t="s">
        <v>183</v>
      </c>
      <c r="P74" s="729"/>
      <c r="Q74" s="236"/>
    </row>
    <row r="75" spans="1:17" x14ac:dyDescent="0.25">
      <c r="A75" s="236"/>
      <c r="B75" s="236"/>
      <c r="C75" s="236"/>
      <c r="D75" s="236"/>
      <c r="E75" s="236"/>
      <c r="F75" s="236"/>
      <c r="G75" s="236"/>
      <c r="H75" s="236"/>
      <c r="I75" s="236"/>
      <c r="J75" s="730" t="s">
        <v>1053</v>
      </c>
      <c r="K75" s="731"/>
      <c r="L75" s="731"/>
      <c r="M75" s="731"/>
      <c r="N75" s="732"/>
      <c r="O75" s="729" t="s">
        <v>1054</v>
      </c>
      <c r="P75" s="729"/>
      <c r="Q75" s="236"/>
    </row>
    <row r="76" spans="1:17" x14ac:dyDescent="0.25">
      <c r="A76" s="236"/>
      <c r="B76" s="236"/>
      <c r="C76" s="236"/>
      <c r="D76" s="236"/>
      <c r="E76" s="236"/>
      <c r="F76" s="236"/>
      <c r="G76" s="236"/>
      <c r="H76" s="236"/>
      <c r="I76" s="236"/>
      <c r="J76" s="730" t="s">
        <v>1048</v>
      </c>
      <c r="K76" s="731"/>
      <c r="L76" s="731"/>
      <c r="M76" s="731"/>
      <c r="N76" s="732"/>
      <c r="O76" s="729" t="s">
        <v>1055</v>
      </c>
      <c r="P76" s="729"/>
      <c r="Q76" s="236"/>
    </row>
    <row r="77" spans="1:17" x14ac:dyDescent="0.25">
      <c r="A77" s="236"/>
      <c r="B77" s="236"/>
      <c r="C77" s="236"/>
      <c r="D77" s="236"/>
      <c r="E77" s="236"/>
      <c r="F77" s="236"/>
      <c r="G77" s="236"/>
      <c r="H77" s="236"/>
      <c r="I77" s="236"/>
      <c r="J77" s="730" t="s">
        <v>1056</v>
      </c>
      <c r="K77" s="731"/>
      <c r="L77" s="731"/>
      <c r="M77" s="731"/>
      <c r="N77" s="732"/>
      <c r="O77" s="729" t="s">
        <v>1057</v>
      </c>
      <c r="P77" s="729"/>
      <c r="Q77" s="236"/>
    </row>
    <row r="78" spans="1:17" x14ac:dyDescent="0.25">
      <c r="A78" s="236"/>
      <c r="B78" s="236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</row>
  </sheetData>
  <sheetProtection password="BE26" sheet="1" objects="1" scenarios="1"/>
  <mergeCells count="130">
    <mergeCell ref="B11:H11"/>
    <mergeCell ref="A1:E1"/>
    <mergeCell ref="I8:K8"/>
    <mergeCell ref="B8:H8"/>
    <mergeCell ref="B7:H7"/>
    <mergeCell ref="O9:Q9"/>
    <mergeCell ref="O8:Q8"/>
    <mergeCell ref="J7:K7"/>
    <mergeCell ref="J9:K9"/>
    <mergeCell ref="B9:H9"/>
    <mergeCell ref="O7:Q7"/>
    <mergeCell ref="A2:Q2"/>
    <mergeCell ref="O5:Q5"/>
    <mergeCell ref="L5:N5"/>
    <mergeCell ref="I5:K5"/>
    <mergeCell ref="B5:H6"/>
    <mergeCell ref="J6:K6"/>
    <mergeCell ref="M6:N6"/>
    <mergeCell ref="P6:Q6"/>
    <mergeCell ref="B16:H16"/>
    <mergeCell ref="B15:H15"/>
    <mergeCell ref="O16:Q16"/>
    <mergeCell ref="O15:Q15"/>
    <mergeCell ref="L7:L18"/>
    <mergeCell ref="M7:N18"/>
    <mergeCell ref="B18:H18"/>
    <mergeCell ref="J18:K18"/>
    <mergeCell ref="O18:Q18"/>
    <mergeCell ref="O14:Q14"/>
    <mergeCell ref="J15:K15"/>
    <mergeCell ref="I16:K16"/>
    <mergeCell ref="I14:K14"/>
    <mergeCell ref="I12:K12"/>
    <mergeCell ref="I10:K10"/>
    <mergeCell ref="B14:H14"/>
    <mergeCell ref="B13:H13"/>
    <mergeCell ref="B12:H12"/>
    <mergeCell ref="O13:Q13"/>
    <mergeCell ref="O11:Q12"/>
    <mergeCell ref="B10:H10"/>
    <mergeCell ref="J13:K13"/>
    <mergeCell ref="J11:K11"/>
    <mergeCell ref="O10:Q10"/>
    <mergeCell ref="E54:H56"/>
    <mergeCell ref="M54:P56"/>
    <mergeCell ref="M40:N40"/>
    <mergeCell ref="O40:P40"/>
    <mergeCell ref="E25:F25"/>
    <mergeCell ref="E24:F24"/>
    <mergeCell ref="M24:N24"/>
    <mergeCell ref="M25:N25"/>
    <mergeCell ref="G33:H33"/>
    <mergeCell ref="E33:F33"/>
    <mergeCell ref="M33:N33"/>
    <mergeCell ref="O33:P33"/>
    <mergeCell ref="E26:F26"/>
    <mergeCell ref="G24:H24"/>
    <mergeCell ref="O24:P24"/>
    <mergeCell ref="G25:H28"/>
    <mergeCell ref="O25:P26"/>
    <mergeCell ref="M26:N26"/>
    <mergeCell ref="E27:F27"/>
    <mergeCell ref="E28:F28"/>
    <mergeCell ref="E31:H32"/>
    <mergeCell ref="M31:P32"/>
    <mergeCell ref="M41:N41"/>
    <mergeCell ref="O41:P41"/>
    <mergeCell ref="B17:H17"/>
    <mergeCell ref="J17:K17"/>
    <mergeCell ref="O17:Q17"/>
    <mergeCell ref="E40:F40"/>
    <mergeCell ref="G40:H40"/>
    <mergeCell ref="E47:F47"/>
    <mergeCell ref="M47:N47"/>
    <mergeCell ref="M48:N48"/>
    <mergeCell ref="G47:H47"/>
    <mergeCell ref="O47:P47"/>
    <mergeCell ref="E48:F50"/>
    <mergeCell ref="G48:H52"/>
    <mergeCell ref="O48:P49"/>
    <mergeCell ref="M49:N49"/>
    <mergeCell ref="E51:F52"/>
    <mergeCell ref="A22:Q22"/>
    <mergeCell ref="E34:F34"/>
    <mergeCell ref="G34:H34"/>
    <mergeCell ref="M34:N34"/>
    <mergeCell ref="O34:P34"/>
    <mergeCell ref="E38:H39"/>
    <mergeCell ref="M38:P39"/>
    <mergeCell ref="E41:F41"/>
    <mergeCell ref="G41:H41"/>
    <mergeCell ref="E57:F57"/>
    <mergeCell ref="G57:H57"/>
    <mergeCell ref="M57:N57"/>
    <mergeCell ref="O57:P57"/>
    <mergeCell ref="E58:F58"/>
    <mergeCell ref="G58:H58"/>
    <mergeCell ref="M58:N58"/>
    <mergeCell ref="O58:P58"/>
    <mergeCell ref="E62:H62"/>
    <mergeCell ref="E63:F63"/>
    <mergeCell ref="J63:P63"/>
    <mergeCell ref="E64:F64"/>
    <mergeCell ref="J64:N64"/>
    <mergeCell ref="J65:N65"/>
    <mergeCell ref="E66:F66"/>
    <mergeCell ref="J66:N66"/>
    <mergeCell ref="O66:P66"/>
    <mergeCell ref="J67:N67"/>
    <mergeCell ref="O67:P67"/>
    <mergeCell ref="O64:P64"/>
    <mergeCell ref="O65:P65"/>
    <mergeCell ref="E70:H70"/>
    <mergeCell ref="E71:F71"/>
    <mergeCell ref="J71:P71"/>
    <mergeCell ref="E72:F72"/>
    <mergeCell ref="J72:N72"/>
    <mergeCell ref="O72:P72"/>
    <mergeCell ref="E73:F73"/>
    <mergeCell ref="J73:N73"/>
    <mergeCell ref="O73:P73"/>
    <mergeCell ref="E74:F74"/>
    <mergeCell ref="J74:N74"/>
    <mergeCell ref="O74:P74"/>
    <mergeCell ref="J75:N75"/>
    <mergeCell ref="O75:P75"/>
    <mergeCell ref="J76:N76"/>
    <mergeCell ref="O76:P76"/>
    <mergeCell ref="J77:N77"/>
    <mergeCell ref="O77:P77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52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0070C0"/>
    <pageSetUpPr fitToPage="1"/>
  </sheetPr>
  <dimension ref="A1:R53"/>
  <sheetViews>
    <sheetView showRowColHeaders="0" zoomScaleNormal="100" zoomScaleSheetLayoutView="100" workbookViewId="0">
      <pane ySplit="1" topLeftCell="A2" activePane="bottomLeft" state="frozen"/>
      <selection pane="bottomLeft" activeCell="P4" sqref="P4"/>
    </sheetView>
  </sheetViews>
  <sheetFormatPr defaultColWidth="0" defaultRowHeight="15" zeroHeight="1" x14ac:dyDescent="0.25"/>
  <cols>
    <col min="1" max="1" width="1.7109375" style="13" customWidth="1"/>
    <col min="2" max="3" width="6.140625" style="13" customWidth="1"/>
    <col min="4" max="4" width="5.5703125" style="13" customWidth="1"/>
    <col min="5" max="5" width="4.42578125" style="13" customWidth="1"/>
    <col min="6" max="6" width="8.7109375" style="13" customWidth="1"/>
    <col min="7" max="7" width="9.5703125" style="13" customWidth="1"/>
    <col min="8" max="8" width="4.42578125" style="13" customWidth="1"/>
    <col min="9" max="9" width="8.5703125" style="13" customWidth="1"/>
    <col min="10" max="10" width="7.42578125" style="13" customWidth="1"/>
    <col min="11" max="11" width="6.140625" style="13" customWidth="1"/>
    <col min="12" max="12" width="8.42578125" style="13" customWidth="1"/>
    <col min="13" max="13" width="8" style="13" customWidth="1"/>
    <col min="14" max="14" width="5.42578125" style="13" customWidth="1"/>
    <col min="15" max="15" width="13" style="13" customWidth="1"/>
    <col min="16" max="16" width="7.5703125" style="13" customWidth="1"/>
    <col min="17" max="17" width="6.7109375" style="13" customWidth="1"/>
    <col min="18" max="18" width="1.7109375" style="13" hidden="1" customWidth="1"/>
    <col min="19" max="16384" width="9.140625" style="13" hidden="1"/>
  </cols>
  <sheetData>
    <row r="1" spans="1:17" ht="21" x14ac:dyDescent="0.35">
      <c r="A1" s="621" t="s">
        <v>61</v>
      </c>
      <c r="B1" s="621"/>
      <c r="C1" s="621"/>
      <c r="D1" s="621"/>
      <c r="E1" s="621"/>
      <c r="F1" s="17" t="s">
        <v>170</v>
      </c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</row>
    <row r="2" spans="1:17" x14ac:dyDescent="0.25">
      <c r="A2" s="598" t="s">
        <v>156</v>
      </c>
      <c r="B2" s="598"/>
      <c r="C2" s="598"/>
      <c r="D2" s="598"/>
      <c r="E2" s="598"/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8"/>
      <c r="Q2" s="598"/>
    </row>
    <row r="3" spans="1:17" x14ac:dyDescent="0.25">
      <c r="A3" s="14" t="s">
        <v>188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</row>
    <row r="4" spans="1:17" x14ac:dyDescent="0.25">
      <c r="A4" s="14" t="s">
        <v>157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</row>
    <row r="5" spans="1:17" ht="51" customHeight="1" x14ac:dyDescent="0.25">
      <c r="A5" s="14"/>
      <c r="B5" s="789" t="s">
        <v>31</v>
      </c>
      <c r="C5" s="790"/>
      <c r="D5" s="790"/>
      <c r="E5" s="790"/>
      <c r="F5" s="790"/>
      <c r="G5" s="790"/>
      <c r="H5" s="790"/>
      <c r="I5" s="793" t="s">
        <v>180</v>
      </c>
      <c r="J5" s="793"/>
      <c r="K5" s="793"/>
      <c r="L5" s="793" t="s">
        <v>179</v>
      </c>
      <c r="M5" s="793"/>
      <c r="N5" s="793"/>
      <c r="O5" s="793" t="s">
        <v>201</v>
      </c>
      <c r="P5" s="793"/>
      <c r="Q5" s="793"/>
    </row>
    <row r="6" spans="1:17" ht="36.75" customHeight="1" x14ac:dyDescent="0.25">
      <c r="A6" s="14"/>
      <c r="B6" s="791"/>
      <c r="C6" s="792"/>
      <c r="D6" s="792"/>
      <c r="E6" s="792"/>
      <c r="F6" s="792"/>
      <c r="G6" s="792"/>
      <c r="H6" s="792"/>
      <c r="I6" s="105" t="s">
        <v>136</v>
      </c>
      <c r="J6" s="794" t="s">
        <v>189</v>
      </c>
      <c r="K6" s="795"/>
      <c r="L6" s="105" t="s">
        <v>136</v>
      </c>
      <c r="M6" s="794" t="s">
        <v>189</v>
      </c>
      <c r="N6" s="795"/>
      <c r="O6" s="105" t="s">
        <v>136</v>
      </c>
      <c r="P6" s="794" t="s">
        <v>189</v>
      </c>
      <c r="Q6" s="795"/>
    </row>
    <row r="7" spans="1:17" x14ac:dyDescent="0.25">
      <c r="A7" s="14"/>
      <c r="B7" s="788" t="s">
        <v>158</v>
      </c>
      <c r="C7" s="788"/>
      <c r="D7" s="788"/>
      <c r="E7" s="788"/>
      <c r="F7" s="788"/>
      <c r="G7" s="788"/>
      <c r="H7" s="788"/>
      <c r="I7" s="106" t="s">
        <v>173</v>
      </c>
      <c r="J7" s="797" t="s">
        <v>600</v>
      </c>
      <c r="K7" s="798"/>
      <c r="L7" s="796" t="s">
        <v>588</v>
      </c>
      <c r="M7" s="807" t="s">
        <v>589</v>
      </c>
      <c r="N7" s="808"/>
      <c r="O7" s="803">
        <v>840</v>
      </c>
      <c r="P7" s="803"/>
      <c r="Q7" s="803"/>
    </row>
    <row r="8" spans="1:17" x14ac:dyDescent="0.25">
      <c r="A8" s="14"/>
      <c r="B8" s="788" t="s">
        <v>191</v>
      </c>
      <c r="C8" s="788"/>
      <c r="D8" s="788"/>
      <c r="E8" s="788"/>
      <c r="F8" s="788"/>
      <c r="G8" s="788"/>
      <c r="H8" s="788"/>
      <c r="I8" s="106" t="s">
        <v>174</v>
      </c>
      <c r="J8" s="797" t="s">
        <v>600</v>
      </c>
      <c r="K8" s="798"/>
      <c r="L8" s="796"/>
      <c r="M8" s="809"/>
      <c r="N8" s="810"/>
      <c r="O8" s="803">
        <v>1275</v>
      </c>
      <c r="P8" s="803"/>
      <c r="Q8" s="803"/>
    </row>
    <row r="9" spans="1:17" x14ac:dyDescent="0.25">
      <c r="A9" s="14"/>
      <c r="B9" s="788" t="s">
        <v>192</v>
      </c>
      <c r="C9" s="788"/>
      <c r="D9" s="788"/>
      <c r="E9" s="788"/>
      <c r="F9" s="788"/>
      <c r="G9" s="788"/>
      <c r="H9" s="788"/>
      <c r="I9" s="796">
        <v>5500</v>
      </c>
      <c r="J9" s="796"/>
      <c r="K9" s="796"/>
      <c r="L9" s="796"/>
      <c r="M9" s="809"/>
      <c r="N9" s="810"/>
      <c r="O9" s="803">
        <v>2100</v>
      </c>
      <c r="P9" s="803"/>
      <c r="Q9" s="803"/>
    </row>
    <row r="10" spans="1:17" ht="15" customHeight="1" x14ac:dyDescent="0.25">
      <c r="A10" s="14"/>
      <c r="B10" s="788" t="s">
        <v>193</v>
      </c>
      <c r="C10" s="788"/>
      <c r="D10" s="788"/>
      <c r="E10" s="788"/>
      <c r="F10" s="788"/>
      <c r="G10" s="788"/>
      <c r="H10" s="788"/>
      <c r="I10" s="106" t="s">
        <v>174</v>
      </c>
      <c r="J10" s="797" t="s">
        <v>600</v>
      </c>
      <c r="K10" s="798"/>
      <c r="L10" s="796"/>
      <c r="M10" s="809"/>
      <c r="N10" s="810"/>
      <c r="O10" s="804" t="s">
        <v>190</v>
      </c>
      <c r="P10" s="805"/>
      <c r="Q10" s="806"/>
    </row>
    <row r="11" spans="1:17" x14ac:dyDescent="0.25">
      <c r="A11" s="14"/>
      <c r="B11" s="788" t="s">
        <v>194</v>
      </c>
      <c r="C11" s="788"/>
      <c r="D11" s="788"/>
      <c r="E11" s="788"/>
      <c r="F11" s="788"/>
      <c r="G11" s="788"/>
      <c r="H11" s="788"/>
      <c r="I11" s="796">
        <v>5500</v>
      </c>
      <c r="J11" s="796"/>
      <c r="K11" s="796"/>
      <c r="L11" s="796"/>
      <c r="M11" s="809"/>
      <c r="N11" s="810"/>
      <c r="O11" s="804" t="s">
        <v>168</v>
      </c>
      <c r="P11" s="805"/>
      <c r="Q11" s="806"/>
    </row>
    <row r="12" spans="1:17" x14ac:dyDescent="0.25">
      <c r="A12" s="14"/>
      <c r="B12" s="788" t="s">
        <v>164</v>
      </c>
      <c r="C12" s="788"/>
      <c r="D12" s="788"/>
      <c r="E12" s="788"/>
      <c r="F12" s="788"/>
      <c r="G12" s="788"/>
      <c r="H12" s="788"/>
      <c r="I12" s="106" t="s">
        <v>174</v>
      </c>
      <c r="J12" s="797" t="s">
        <v>600</v>
      </c>
      <c r="K12" s="798"/>
      <c r="L12" s="796"/>
      <c r="M12" s="809"/>
      <c r="N12" s="810"/>
      <c r="O12" s="803">
        <v>920</v>
      </c>
      <c r="P12" s="803"/>
      <c r="Q12" s="803"/>
    </row>
    <row r="13" spans="1:17" ht="27" customHeight="1" x14ac:dyDescent="0.25">
      <c r="A13" s="14"/>
      <c r="B13" s="821" t="s">
        <v>195</v>
      </c>
      <c r="C13" s="821"/>
      <c r="D13" s="821"/>
      <c r="E13" s="821"/>
      <c r="F13" s="821"/>
      <c r="G13" s="821"/>
      <c r="H13" s="821"/>
      <c r="I13" s="106" t="s">
        <v>173</v>
      </c>
      <c r="J13" s="797" t="s">
        <v>600</v>
      </c>
      <c r="K13" s="798"/>
      <c r="L13" s="796"/>
      <c r="M13" s="809"/>
      <c r="N13" s="810"/>
      <c r="O13" s="803">
        <v>1275</v>
      </c>
      <c r="P13" s="803"/>
      <c r="Q13" s="803"/>
    </row>
    <row r="14" spans="1:17" ht="27.75" customHeight="1" x14ac:dyDescent="0.25">
      <c r="A14" s="14"/>
      <c r="B14" s="821" t="s">
        <v>196</v>
      </c>
      <c r="C14" s="821"/>
      <c r="D14" s="821"/>
      <c r="E14" s="821"/>
      <c r="F14" s="821"/>
      <c r="G14" s="821"/>
      <c r="H14" s="821"/>
      <c r="I14" s="796">
        <v>5500</v>
      </c>
      <c r="J14" s="796"/>
      <c r="K14" s="796"/>
      <c r="L14" s="796"/>
      <c r="M14" s="811"/>
      <c r="N14" s="812"/>
      <c r="O14" s="803">
        <v>2100</v>
      </c>
      <c r="P14" s="803"/>
      <c r="Q14" s="803"/>
    </row>
    <row r="15" spans="1:17" x14ac:dyDescent="0.25">
      <c r="A15" s="14"/>
      <c r="B15" s="24" t="s">
        <v>175</v>
      </c>
      <c r="C15" s="24"/>
      <c r="D15" s="24"/>
      <c r="E15" s="24"/>
      <c r="F15" s="24"/>
      <c r="G15" s="24"/>
      <c r="H15" s="24"/>
      <c r="I15" s="25"/>
      <c r="J15" s="25"/>
      <c r="K15" s="25"/>
      <c r="L15" s="24" t="s">
        <v>601</v>
      </c>
      <c r="M15" s="25"/>
      <c r="N15" s="25"/>
      <c r="O15" s="25"/>
      <c r="P15" s="25"/>
      <c r="Q15" s="25"/>
    </row>
    <row r="16" spans="1:17" ht="12.75" customHeight="1" x14ac:dyDescent="0.25">
      <c r="A16" s="14"/>
      <c r="B16" s="14" t="s">
        <v>176</v>
      </c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</row>
    <row r="17" spans="1:17" ht="12.75" customHeight="1" x14ac:dyDescent="0.25">
      <c r="A17" s="14"/>
      <c r="B17" s="20" t="s">
        <v>177</v>
      </c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</row>
    <row r="18" spans="1:17" x14ac:dyDescent="0.25">
      <c r="A18" s="598" t="s">
        <v>169</v>
      </c>
      <c r="B18" s="598"/>
      <c r="C18" s="598"/>
      <c r="D18" s="598"/>
      <c r="E18" s="598"/>
      <c r="F18" s="598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</row>
    <row r="19" spans="1:17" x14ac:dyDescent="0.25">
      <c r="A19" s="14"/>
      <c r="B19" s="14"/>
      <c r="C19" s="14"/>
      <c r="D19" s="14"/>
      <c r="E19" s="27" t="s">
        <v>58</v>
      </c>
      <c r="F19" s="27"/>
      <c r="G19" s="27"/>
      <c r="H19" s="27"/>
      <c r="I19" s="27"/>
      <c r="J19" s="14"/>
      <c r="K19" s="14"/>
      <c r="L19" s="14"/>
      <c r="M19" s="802" t="s">
        <v>164</v>
      </c>
      <c r="N19" s="802"/>
      <c r="O19" s="107"/>
      <c r="P19" s="42"/>
      <c r="Q19" s="27"/>
    </row>
    <row r="20" spans="1:17" ht="30.75" customHeight="1" x14ac:dyDescent="0.25">
      <c r="A20" s="14"/>
      <c r="B20" s="14"/>
      <c r="C20" s="14"/>
      <c r="D20" s="14"/>
      <c r="E20" s="820" t="s">
        <v>200</v>
      </c>
      <c r="F20" s="820"/>
      <c r="G20" s="820"/>
      <c r="H20" s="14"/>
      <c r="I20" s="14"/>
      <c r="J20" s="14"/>
      <c r="K20" s="14"/>
      <c r="L20" s="14"/>
      <c r="M20" s="820" t="s">
        <v>200</v>
      </c>
      <c r="N20" s="820"/>
      <c r="O20" s="820"/>
      <c r="P20" s="104"/>
      <c r="Q20" s="14"/>
    </row>
    <row r="21" spans="1:17" ht="27" customHeight="1" x14ac:dyDescent="0.25">
      <c r="A21" s="14"/>
      <c r="B21" s="14"/>
      <c r="C21" s="14"/>
      <c r="D21" s="14"/>
      <c r="E21" s="819">
        <v>840</v>
      </c>
      <c r="F21" s="819"/>
      <c r="G21" s="819"/>
      <c r="H21" s="14"/>
      <c r="I21" s="14"/>
      <c r="J21" s="14"/>
      <c r="K21" s="14"/>
      <c r="L21" s="14"/>
      <c r="M21" s="799">
        <v>920</v>
      </c>
      <c r="N21" s="800"/>
      <c r="O21" s="801"/>
      <c r="P21" s="14"/>
      <c r="Q21" s="14"/>
    </row>
    <row r="22" spans="1:17" ht="24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</row>
    <row r="23" spans="1:17" ht="22.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17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17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17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17" ht="15" customHeight="1" x14ac:dyDescent="0.25">
      <c r="A27" s="14"/>
      <c r="B27" s="14"/>
      <c r="C27" s="14"/>
      <c r="D27" s="14"/>
      <c r="E27" s="813" t="s">
        <v>191</v>
      </c>
      <c r="F27" s="814"/>
      <c r="G27" s="814"/>
      <c r="H27" s="814"/>
      <c r="I27" s="14"/>
      <c r="J27" s="14"/>
      <c r="K27" s="14"/>
      <c r="L27" s="14"/>
      <c r="M27" s="813" t="s">
        <v>197</v>
      </c>
      <c r="N27" s="813"/>
      <c r="O27" s="813"/>
      <c r="P27" s="813"/>
      <c r="Q27" s="14"/>
    </row>
    <row r="28" spans="1:17" ht="18" customHeight="1" x14ac:dyDescent="0.25">
      <c r="A28" s="14"/>
      <c r="B28" s="14"/>
      <c r="C28" s="14"/>
      <c r="D28" s="14"/>
      <c r="E28" s="815"/>
      <c r="F28" s="815"/>
      <c r="G28" s="815"/>
      <c r="H28" s="816"/>
      <c r="I28" s="14"/>
      <c r="J28" s="14"/>
      <c r="K28" s="14"/>
      <c r="L28" s="14"/>
      <c r="M28" s="817"/>
      <c r="N28" s="817"/>
      <c r="O28" s="817"/>
      <c r="P28" s="818"/>
      <c r="Q28" s="14"/>
    </row>
    <row r="29" spans="1:17" ht="32.25" customHeight="1" x14ac:dyDescent="0.25">
      <c r="A29" s="14"/>
      <c r="B29" s="14"/>
      <c r="C29" s="14"/>
      <c r="D29" s="14"/>
      <c r="E29" s="820" t="s">
        <v>200</v>
      </c>
      <c r="F29" s="820"/>
      <c r="G29" s="820"/>
      <c r="H29" s="104"/>
      <c r="I29" s="14"/>
      <c r="J29" s="14"/>
      <c r="K29" s="14"/>
      <c r="L29" s="14"/>
      <c r="M29" s="820" t="s">
        <v>200</v>
      </c>
      <c r="N29" s="820"/>
      <c r="O29" s="820"/>
      <c r="P29" s="104"/>
      <c r="Q29" s="14"/>
    </row>
    <row r="30" spans="1:17" x14ac:dyDescent="0.25">
      <c r="A30" s="14"/>
      <c r="B30" s="14"/>
      <c r="C30" s="14"/>
      <c r="D30" s="14"/>
      <c r="E30" s="819">
        <v>1275</v>
      </c>
      <c r="F30" s="819"/>
      <c r="G30" s="819"/>
      <c r="H30" s="14"/>
      <c r="I30" s="14"/>
      <c r="J30" s="14"/>
      <c r="K30" s="14"/>
      <c r="L30" s="14"/>
      <c r="M30" s="819">
        <v>2100</v>
      </c>
      <c r="N30" s="819"/>
      <c r="O30" s="819"/>
      <c r="P30" s="14"/>
      <c r="Q30" s="14"/>
    </row>
    <row r="31" spans="1:17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</row>
    <row r="32" spans="1:17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</row>
    <row r="33" spans="1:17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</row>
    <row r="34" spans="1:17" x14ac:dyDescent="0.25">
      <c r="A34" s="14"/>
      <c r="B34" s="14"/>
      <c r="C34" s="14"/>
      <c r="D34" s="14"/>
      <c r="E34" s="813" t="s">
        <v>193</v>
      </c>
      <c r="F34" s="814"/>
      <c r="G34" s="814"/>
      <c r="H34" s="814"/>
      <c r="I34" s="14"/>
      <c r="J34" s="14"/>
      <c r="K34" s="14"/>
      <c r="L34" s="14"/>
      <c r="M34" s="813" t="s">
        <v>198</v>
      </c>
      <c r="N34" s="813"/>
      <c r="O34" s="813"/>
      <c r="P34" s="813"/>
      <c r="Q34" s="14"/>
    </row>
    <row r="35" spans="1:17" x14ac:dyDescent="0.25">
      <c r="A35" s="14"/>
      <c r="B35" s="14"/>
      <c r="C35" s="14"/>
      <c r="D35" s="14"/>
      <c r="E35" s="815"/>
      <c r="F35" s="815"/>
      <c r="G35" s="815"/>
      <c r="H35" s="816"/>
      <c r="I35" s="14"/>
      <c r="J35" s="14"/>
      <c r="K35" s="14"/>
      <c r="L35" s="14"/>
      <c r="M35" s="817"/>
      <c r="N35" s="817"/>
      <c r="O35" s="817"/>
      <c r="P35" s="818"/>
      <c r="Q35" s="14"/>
    </row>
    <row r="36" spans="1:17" ht="30.75" customHeight="1" x14ac:dyDescent="0.25">
      <c r="A36" s="14"/>
      <c r="B36" s="14"/>
      <c r="C36" s="14"/>
      <c r="D36" s="14"/>
      <c r="E36" s="820" t="s">
        <v>200</v>
      </c>
      <c r="F36" s="820"/>
      <c r="G36" s="820"/>
      <c r="H36" s="104"/>
      <c r="I36" s="14"/>
      <c r="J36" s="14"/>
      <c r="K36" s="14"/>
      <c r="L36" s="14"/>
      <c r="M36" s="820" t="s">
        <v>200</v>
      </c>
      <c r="N36" s="820"/>
      <c r="O36" s="820"/>
      <c r="P36" s="104"/>
      <c r="Q36" s="14"/>
    </row>
    <row r="37" spans="1:17" ht="15" customHeight="1" x14ac:dyDescent="0.25">
      <c r="A37" s="14"/>
      <c r="B37" s="14"/>
      <c r="C37" s="14"/>
      <c r="D37" s="14"/>
      <c r="E37" s="819" t="s">
        <v>199</v>
      </c>
      <c r="F37" s="819"/>
      <c r="G37" s="819"/>
      <c r="H37" s="14"/>
      <c r="I37" s="14"/>
      <c r="J37" s="14"/>
      <c r="K37" s="14"/>
      <c r="L37" s="14"/>
      <c r="M37" s="819" t="s">
        <v>186</v>
      </c>
      <c r="N37" s="819"/>
      <c r="O37" s="819"/>
      <c r="P37" s="14"/>
      <c r="Q37" s="14"/>
    </row>
    <row r="38" spans="1:17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</row>
    <row r="39" spans="1:17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</row>
    <row r="40" spans="1:17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</row>
    <row r="41" spans="1:17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</row>
    <row r="42" spans="1:17" ht="15" customHeight="1" x14ac:dyDescent="0.25">
      <c r="A42" s="14"/>
      <c r="B42" s="14"/>
      <c r="C42" s="14"/>
      <c r="D42" s="14"/>
      <c r="E42" s="813" t="s">
        <v>195</v>
      </c>
      <c r="F42" s="813"/>
      <c r="G42" s="813"/>
      <c r="H42" s="813"/>
      <c r="I42" s="14"/>
      <c r="J42" s="14"/>
      <c r="K42" s="14"/>
      <c r="L42" s="14"/>
      <c r="M42" s="813" t="s">
        <v>196</v>
      </c>
      <c r="N42" s="813"/>
      <c r="O42" s="813"/>
      <c r="P42" s="813"/>
      <c r="Q42" s="14"/>
    </row>
    <row r="43" spans="1:17" x14ac:dyDescent="0.25">
      <c r="A43" s="14"/>
      <c r="B43" s="14"/>
      <c r="C43" s="14"/>
      <c r="D43" s="14"/>
      <c r="E43" s="813"/>
      <c r="F43" s="813"/>
      <c r="G43" s="813"/>
      <c r="H43" s="813"/>
      <c r="I43" s="14"/>
      <c r="J43" s="14"/>
      <c r="K43" s="14"/>
      <c r="L43" s="14"/>
      <c r="M43" s="813"/>
      <c r="N43" s="813"/>
      <c r="O43" s="813"/>
      <c r="P43" s="813"/>
      <c r="Q43" s="14"/>
    </row>
    <row r="44" spans="1:17" ht="15" customHeight="1" x14ac:dyDescent="0.25">
      <c r="A44" s="14"/>
      <c r="B44" s="14"/>
      <c r="C44" s="14"/>
      <c r="D44" s="14"/>
      <c r="E44" s="817"/>
      <c r="F44" s="817"/>
      <c r="G44" s="817"/>
      <c r="H44" s="818"/>
      <c r="I44" s="14"/>
      <c r="J44" s="14"/>
      <c r="K44" s="14"/>
      <c r="L44" s="14"/>
      <c r="M44" s="817"/>
      <c r="N44" s="817"/>
      <c r="O44" s="817"/>
      <c r="P44" s="818"/>
      <c r="Q44" s="14"/>
    </row>
    <row r="45" spans="1:17" ht="30.75" customHeight="1" x14ac:dyDescent="0.25">
      <c r="A45" s="14"/>
      <c r="B45" s="14"/>
      <c r="C45" s="14"/>
      <c r="D45" s="14"/>
      <c r="E45" s="820" t="s">
        <v>200</v>
      </c>
      <c r="F45" s="820"/>
      <c r="G45" s="820"/>
      <c r="H45" s="104"/>
      <c r="I45" s="14"/>
      <c r="J45" s="14"/>
      <c r="K45" s="14"/>
      <c r="L45" s="14"/>
      <c r="M45" s="820" t="s">
        <v>200</v>
      </c>
      <c r="N45" s="820"/>
      <c r="O45" s="820"/>
      <c r="P45" s="104"/>
      <c r="Q45" s="14"/>
    </row>
    <row r="46" spans="1:17" ht="24" customHeight="1" x14ac:dyDescent="0.25">
      <c r="A46" s="14"/>
      <c r="B46" s="14"/>
      <c r="C46" s="14"/>
      <c r="D46" s="14"/>
      <c r="E46" s="819">
        <v>1275</v>
      </c>
      <c r="F46" s="819"/>
      <c r="G46" s="819"/>
      <c r="H46" s="14"/>
      <c r="I46" s="14"/>
      <c r="J46" s="14"/>
      <c r="K46" s="14"/>
      <c r="L46" s="14"/>
      <c r="M46" s="819">
        <v>2100</v>
      </c>
      <c r="N46" s="819"/>
      <c r="O46" s="819"/>
      <c r="P46" s="14"/>
      <c r="Q46" s="14"/>
    </row>
    <row r="47" spans="1:17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</row>
    <row r="48" spans="1:17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</row>
    <row r="49" spans="1:17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</row>
    <row r="50" spans="1:17" hidden="1" x14ac:dyDescent="0.25"/>
    <row r="51" spans="1:17" hidden="1" x14ac:dyDescent="0.25"/>
    <row r="52" spans="1:17" hidden="1" x14ac:dyDescent="0.25"/>
    <row r="53" spans="1:17" hidden="1" x14ac:dyDescent="0.25"/>
  </sheetData>
  <sheetProtection password="BE26" sheet="1" objects="1" scenarios="1"/>
  <mergeCells count="59">
    <mergeCell ref="A1:E1"/>
    <mergeCell ref="I11:K11"/>
    <mergeCell ref="M36:O36"/>
    <mergeCell ref="M37:O37"/>
    <mergeCell ref="E45:G45"/>
    <mergeCell ref="E36:G36"/>
    <mergeCell ref="E37:G37"/>
    <mergeCell ref="A18:Q18"/>
    <mergeCell ref="B13:H13"/>
    <mergeCell ref="O13:Q13"/>
    <mergeCell ref="B14:H14"/>
    <mergeCell ref="I14:K14"/>
    <mergeCell ref="O14:Q14"/>
    <mergeCell ref="E20:G20"/>
    <mergeCell ref="E21:G21"/>
    <mergeCell ref="M20:O20"/>
    <mergeCell ref="E46:G46"/>
    <mergeCell ref="M45:O45"/>
    <mergeCell ref="M46:O46"/>
    <mergeCell ref="E42:H44"/>
    <mergeCell ref="M42:P44"/>
    <mergeCell ref="E34:H35"/>
    <mergeCell ref="M34:P35"/>
    <mergeCell ref="E30:G30"/>
    <mergeCell ref="M30:O30"/>
    <mergeCell ref="E27:H28"/>
    <mergeCell ref="M27:P28"/>
    <mergeCell ref="E29:G29"/>
    <mergeCell ref="M29:O29"/>
    <mergeCell ref="M21:O21"/>
    <mergeCell ref="M19:N19"/>
    <mergeCell ref="O7:Q7"/>
    <mergeCell ref="B12:H12"/>
    <mergeCell ref="O12:Q12"/>
    <mergeCell ref="B8:H8"/>
    <mergeCell ref="O8:Q8"/>
    <mergeCell ref="B9:H9"/>
    <mergeCell ref="I9:K9"/>
    <mergeCell ref="O9:Q9"/>
    <mergeCell ref="O10:Q10"/>
    <mergeCell ref="O11:Q11"/>
    <mergeCell ref="B10:H10"/>
    <mergeCell ref="B11:H11"/>
    <mergeCell ref="M7:N14"/>
    <mergeCell ref="J13:K13"/>
    <mergeCell ref="B7:H7"/>
    <mergeCell ref="A2:Q2"/>
    <mergeCell ref="B5:H6"/>
    <mergeCell ref="I5:K5"/>
    <mergeCell ref="L5:N5"/>
    <mergeCell ref="O5:Q5"/>
    <mergeCell ref="J6:K6"/>
    <mergeCell ref="P6:Q6"/>
    <mergeCell ref="M6:N6"/>
    <mergeCell ref="L7:L14"/>
    <mergeCell ref="J12:K12"/>
    <mergeCell ref="J10:K10"/>
    <mergeCell ref="J8:K8"/>
    <mergeCell ref="J7:K7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2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0070C0"/>
  </sheetPr>
  <dimension ref="A1:BA125"/>
  <sheetViews>
    <sheetView showRowColHeaders="0" zoomScale="70" zoomScaleNormal="70" zoomScaleSheetLayoutView="100" workbookViewId="0">
      <pane ySplit="1" topLeftCell="A2" activePane="bottomLeft" state="frozen"/>
      <selection pane="bottomLeft" activeCell="A20" sqref="A20"/>
    </sheetView>
  </sheetViews>
  <sheetFormatPr defaultColWidth="0" defaultRowHeight="15" zeroHeight="1" x14ac:dyDescent="0.25"/>
  <cols>
    <col min="1" max="1" width="9.28515625" style="13" customWidth="1"/>
    <col min="2" max="52" width="8" style="13" customWidth="1"/>
    <col min="53" max="53" width="1.7109375" style="13" hidden="1" customWidth="1"/>
    <col min="54" max="16384" width="9.140625" style="13" hidden="1"/>
  </cols>
  <sheetData>
    <row r="1" spans="1:52" ht="21" x14ac:dyDescent="0.35">
      <c r="A1" s="108" t="s">
        <v>61</v>
      </c>
      <c r="B1" s="109"/>
      <c r="C1" s="109"/>
      <c r="D1" s="109"/>
      <c r="F1" s="14"/>
      <c r="G1" s="14"/>
      <c r="H1" s="14"/>
      <c r="J1" s="17" t="s">
        <v>209</v>
      </c>
      <c r="K1" s="14"/>
      <c r="L1" s="14"/>
      <c r="M1" s="14"/>
      <c r="N1" s="14"/>
      <c r="O1" s="14"/>
      <c r="P1" s="14"/>
      <c r="R1" s="14"/>
      <c r="S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</row>
    <row r="2" spans="1:52" s="52" customFormat="1" x14ac:dyDescent="0.25">
      <c r="A2" s="182" t="str">
        <f>VLOOKUP(Тип_прайслиста,Тип_прайслиста_значения,2,FALSE)</f>
        <v>РОЗНИЧНЫЙ ПРАЙС-ЛИСТ НА СЕКЦИОННЫЕ ВОРОТА ГРУППЫ КОМПАНИЙ "АЛЮТЕХ" НА РЫНКЕ РОССИЙСКОЙ ФЕДЕРАЦИИ</v>
      </c>
    </row>
    <row r="3" spans="1:52" ht="15.75" x14ac:dyDescent="0.25">
      <c r="A3" s="60"/>
      <c r="B3" s="103"/>
      <c r="C3" s="103" t="s">
        <v>89</v>
      </c>
      <c r="D3" s="103"/>
      <c r="E3" s="103"/>
      <c r="F3" s="103"/>
      <c r="G3" s="103"/>
      <c r="H3" s="103"/>
      <c r="I3" s="103"/>
      <c r="J3" s="103" t="s">
        <v>90</v>
      </c>
      <c r="K3" s="103"/>
      <c r="L3" s="103"/>
      <c r="M3" s="103"/>
      <c r="N3" s="103"/>
      <c r="O3" s="60"/>
      <c r="P3" s="103"/>
      <c r="Q3" s="103"/>
      <c r="R3" s="103"/>
      <c r="S3" s="103"/>
      <c r="T3" s="103"/>
      <c r="U3" s="60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</row>
    <row r="4" spans="1:52" ht="15" customHeight="1" x14ac:dyDescent="0.25">
      <c r="A4" s="14"/>
      <c r="B4" s="14"/>
      <c r="C4" s="14"/>
      <c r="D4" s="14"/>
      <c r="E4" s="14"/>
      <c r="F4" s="14"/>
      <c r="G4" s="14"/>
      <c r="H4" s="14"/>
      <c r="I4" s="14"/>
      <c r="J4" s="640" t="s">
        <v>91</v>
      </c>
      <c r="K4" s="640"/>
      <c r="L4" s="640"/>
      <c r="M4" s="640"/>
      <c r="N4" s="640"/>
      <c r="O4" s="640"/>
      <c r="P4" s="640"/>
      <c r="Q4" s="640"/>
      <c r="R4" s="640"/>
      <c r="S4" s="640"/>
      <c r="T4" s="640"/>
      <c r="U4" s="640"/>
      <c r="V4" s="640"/>
      <c r="W4" s="640"/>
      <c r="X4" s="640"/>
      <c r="Y4" s="640"/>
      <c r="Z4" s="640"/>
      <c r="AA4" s="640"/>
      <c r="AB4" s="640"/>
      <c r="AC4" s="640"/>
      <c r="AD4" s="640"/>
      <c r="AE4" s="640"/>
      <c r="AF4" s="640"/>
      <c r="AG4" s="640"/>
      <c r="AH4" s="640"/>
      <c r="AI4" s="640"/>
      <c r="AJ4" s="640"/>
      <c r="AK4" s="640"/>
      <c r="AL4" s="640"/>
      <c r="AM4" s="640"/>
      <c r="AN4" s="640"/>
      <c r="AO4" s="640"/>
      <c r="AP4" s="640"/>
      <c r="AQ4" s="640"/>
      <c r="AR4" s="640"/>
      <c r="AS4" s="640"/>
      <c r="AT4" s="14"/>
      <c r="AU4" s="14"/>
      <c r="AV4" s="14"/>
      <c r="AW4" s="14"/>
      <c r="AX4" s="14"/>
      <c r="AY4" s="14"/>
      <c r="AZ4" s="14"/>
    </row>
    <row r="5" spans="1:52" ht="15" customHeight="1" x14ac:dyDescent="0.25">
      <c r="A5" s="14"/>
      <c r="B5" s="14"/>
      <c r="C5" s="14"/>
      <c r="D5" s="14"/>
      <c r="E5" s="14"/>
      <c r="F5" s="14"/>
      <c r="G5" s="14"/>
      <c r="H5" s="14"/>
      <c r="I5" s="14"/>
      <c r="J5" s="641" t="s">
        <v>92</v>
      </c>
      <c r="K5" s="641"/>
      <c r="L5" s="641"/>
      <c r="M5" s="641"/>
      <c r="N5" s="641"/>
      <c r="O5" s="641"/>
      <c r="P5" s="641"/>
      <c r="Q5" s="641"/>
      <c r="R5" s="641"/>
      <c r="S5" s="641"/>
      <c r="T5" s="641"/>
      <c r="U5" s="641"/>
      <c r="V5" s="641"/>
      <c r="W5" s="641"/>
      <c r="X5" s="641"/>
      <c r="Y5" s="641"/>
      <c r="Z5" s="641"/>
      <c r="AA5" s="641"/>
      <c r="AB5" s="641"/>
      <c r="AC5" s="641"/>
      <c r="AD5" s="641"/>
      <c r="AE5" s="641"/>
      <c r="AF5" s="641"/>
      <c r="AG5" s="641"/>
      <c r="AH5" s="641"/>
      <c r="AI5" s="641"/>
      <c r="AJ5" s="641"/>
      <c r="AK5" s="641"/>
      <c r="AL5" s="641"/>
      <c r="AM5" s="641"/>
      <c r="AN5" s="641"/>
      <c r="AO5" s="641"/>
      <c r="AP5" s="641"/>
      <c r="AQ5" s="641"/>
      <c r="AR5" s="641"/>
      <c r="AS5" s="641"/>
      <c r="AT5" s="14"/>
      <c r="AU5" s="14"/>
      <c r="AV5" s="14"/>
      <c r="AW5" s="14"/>
      <c r="AX5" s="14"/>
      <c r="AY5" s="14"/>
      <c r="AZ5" s="14"/>
    </row>
    <row r="6" spans="1:52" ht="15" customHeight="1" x14ac:dyDescent="0.25">
      <c r="A6" s="14"/>
      <c r="B6" s="14"/>
      <c r="C6" s="14"/>
      <c r="D6" s="14"/>
      <c r="E6" s="14"/>
      <c r="F6" s="14"/>
      <c r="G6" s="14"/>
      <c r="H6" s="14"/>
      <c r="I6" s="14"/>
      <c r="J6" s="640" t="s">
        <v>93</v>
      </c>
      <c r="K6" s="640"/>
      <c r="L6" s="640"/>
      <c r="M6" s="640"/>
      <c r="N6" s="640"/>
      <c r="O6" s="640"/>
      <c r="P6" s="640"/>
      <c r="Q6" s="640"/>
      <c r="R6" s="640"/>
      <c r="S6" s="640"/>
      <c r="T6" s="640"/>
      <c r="U6" s="640"/>
      <c r="V6" s="640"/>
      <c r="W6" s="640"/>
      <c r="X6" s="640"/>
      <c r="Y6" s="640"/>
      <c r="Z6" s="640"/>
      <c r="AA6" s="640"/>
      <c r="AB6" s="640"/>
      <c r="AC6" s="640"/>
      <c r="AD6" s="640"/>
      <c r="AE6" s="640"/>
      <c r="AF6" s="640"/>
      <c r="AG6" s="640"/>
      <c r="AH6" s="640"/>
      <c r="AI6" s="640"/>
      <c r="AJ6" s="640"/>
      <c r="AK6" s="640"/>
      <c r="AL6" s="640"/>
      <c r="AM6" s="640"/>
      <c r="AN6" s="640"/>
      <c r="AO6" s="640"/>
      <c r="AP6" s="640"/>
      <c r="AQ6" s="640"/>
      <c r="AR6" s="640"/>
      <c r="AS6" s="640"/>
      <c r="AT6" s="822" t="s">
        <v>634</v>
      </c>
      <c r="AU6" s="822"/>
      <c r="AV6" s="822"/>
      <c r="AW6" s="822"/>
      <c r="AX6" s="822"/>
      <c r="AY6" s="822"/>
      <c r="AZ6" s="822"/>
    </row>
    <row r="7" spans="1:52" x14ac:dyDescent="0.25">
      <c r="A7" s="14"/>
      <c r="B7" s="14"/>
      <c r="C7" s="14"/>
      <c r="D7" s="14"/>
      <c r="E7" s="14"/>
      <c r="F7" s="14"/>
      <c r="G7" s="14"/>
      <c r="H7" s="14"/>
      <c r="I7" s="14"/>
      <c r="J7" s="642" t="s">
        <v>94</v>
      </c>
      <c r="K7" s="642"/>
      <c r="L7" s="642"/>
      <c r="M7" s="642"/>
      <c r="N7" s="642"/>
      <c r="O7" s="642"/>
      <c r="P7" s="642"/>
      <c r="Q7" s="642"/>
      <c r="R7" s="642"/>
      <c r="S7" s="642"/>
      <c r="T7" s="642"/>
      <c r="U7" s="642"/>
      <c r="V7" s="642"/>
      <c r="W7" s="642"/>
      <c r="X7" s="642"/>
      <c r="Y7" s="642"/>
      <c r="Z7" s="642"/>
      <c r="AA7" s="642"/>
      <c r="AB7" s="642"/>
      <c r="AC7" s="642"/>
      <c r="AD7" s="642"/>
      <c r="AE7" s="642"/>
      <c r="AF7" s="642"/>
      <c r="AG7" s="642"/>
      <c r="AH7" s="642"/>
      <c r="AI7" s="642"/>
      <c r="AJ7" s="642"/>
      <c r="AK7" s="642"/>
      <c r="AL7" s="642"/>
      <c r="AM7" s="642"/>
      <c r="AN7" s="642"/>
      <c r="AO7" s="642"/>
      <c r="AP7" s="642"/>
      <c r="AQ7" s="642"/>
      <c r="AR7" s="642"/>
      <c r="AS7" s="642"/>
      <c r="AT7" s="822"/>
      <c r="AU7" s="822"/>
      <c r="AV7" s="822"/>
      <c r="AW7" s="822"/>
      <c r="AX7" s="822"/>
      <c r="AY7" s="822"/>
      <c r="AZ7" s="822"/>
    </row>
    <row r="8" spans="1:52" ht="15" customHeight="1" x14ac:dyDescent="0.25">
      <c r="A8" s="14"/>
      <c r="B8" s="14"/>
      <c r="C8" s="14"/>
      <c r="D8" s="14"/>
      <c r="E8" s="14"/>
      <c r="F8" s="14"/>
      <c r="G8" s="14"/>
      <c r="H8" s="14"/>
      <c r="I8" s="14"/>
      <c r="J8" s="640" t="s">
        <v>542</v>
      </c>
      <c r="K8" s="640"/>
      <c r="L8" s="640"/>
      <c r="M8" s="640"/>
      <c r="N8" s="640"/>
      <c r="O8" s="640"/>
      <c r="P8" s="640"/>
      <c r="Q8" s="640"/>
      <c r="R8" s="640"/>
      <c r="S8" s="640"/>
      <c r="T8" s="640"/>
      <c r="U8" s="640"/>
      <c r="V8" s="640"/>
      <c r="W8" s="640"/>
      <c r="X8" s="640"/>
      <c r="Y8" s="640"/>
      <c r="Z8" s="640"/>
      <c r="AA8" s="640"/>
      <c r="AB8" s="640"/>
      <c r="AC8" s="640"/>
      <c r="AD8" s="640"/>
      <c r="AE8" s="640"/>
      <c r="AF8" s="640"/>
      <c r="AG8" s="640"/>
      <c r="AH8" s="640"/>
      <c r="AI8" s="640"/>
      <c r="AJ8" s="640"/>
      <c r="AK8" s="640"/>
      <c r="AL8" s="640"/>
      <c r="AM8" s="640"/>
      <c r="AN8" s="640"/>
      <c r="AO8" s="640"/>
      <c r="AP8" s="640"/>
      <c r="AQ8" s="640"/>
      <c r="AR8" s="640"/>
      <c r="AS8" s="640"/>
      <c r="AT8" s="822"/>
      <c r="AU8" s="822"/>
      <c r="AV8" s="822"/>
      <c r="AW8" s="822"/>
      <c r="AX8" s="822"/>
      <c r="AY8" s="822"/>
      <c r="AZ8" s="822"/>
    </row>
    <row r="9" spans="1:52" x14ac:dyDescent="0.25">
      <c r="A9" s="14"/>
      <c r="C9" s="14"/>
      <c r="D9" s="14"/>
      <c r="F9" s="14"/>
      <c r="G9" s="14"/>
      <c r="H9" s="14"/>
      <c r="I9" s="14"/>
      <c r="J9" s="238" t="s">
        <v>95</v>
      </c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38"/>
      <c r="AA9" s="239"/>
      <c r="AB9" s="238"/>
      <c r="AC9" s="238" t="s">
        <v>205</v>
      </c>
      <c r="AD9" s="238"/>
      <c r="AE9" s="238"/>
      <c r="AF9" s="238"/>
      <c r="AG9" s="238"/>
      <c r="AH9" s="238"/>
      <c r="AI9" s="238"/>
      <c r="AJ9" s="238"/>
      <c r="AK9" s="238"/>
      <c r="AL9" s="238"/>
      <c r="AM9" s="238"/>
      <c r="AN9" s="238"/>
      <c r="AO9" s="238"/>
      <c r="AP9" s="238"/>
      <c r="AQ9" s="238"/>
      <c r="AR9" s="238"/>
      <c r="AS9" s="238"/>
      <c r="AT9" s="822"/>
      <c r="AU9" s="822"/>
      <c r="AV9" s="822"/>
      <c r="AW9" s="822"/>
      <c r="AX9" s="822"/>
      <c r="AY9" s="822"/>
      <c r="AZ9" s="822"/>
    </row>
    <row r="10" spans="1:52" x14ac:dyDescent="0.25">
      <c r="A10" s="14"/>
      <c r="B10" s="36" t="s">
        <v>2</v>
      </c>
      <c r="C10" s="14"/>
      <c r="D10" s="14"/>
      <c r="E10" s="14"/>
      <c r="F10" s="36" t="s">
        <v>202</v>
      </c>
      <c r="G10" s="14"/>
      <c r="H10" s="14"/>
      <c r="I10" s="14"/>
      <c r="J10" s="240" t="s">
        <v>203</v>
      </c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240"/>
      <c r="AA10"/>
      <c r="AB10" s="240"/>
      <c r="AC10" s="240" t="s">
        <v>206</v>
      </c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822"/>
      <c r="AU10" s="822"/>
      <c r="AV10" s="822"/>
      <c r="AW10" s="822"/>
      <c r="AX10" s="822"/>
      <c r="AY10" s="822"/>
      <c r="AZ10" s="822"/>
    </row>
    <row r="11" spans="1:52" x14ac:dyDescent="0.25">
      <c r="A11" s="14"/>
      <c r="B11" s="36" t="s">
        <v>137</v>
      </c>
      <c r="C11" s="14"/>
      <c r="D11" s="14"/>
      <c r="E11" s="14"/>
      <c r="F11" s="36" t="s">
        <v>137</v>
      </c>
      <c r="G11" s="14"/>
      <c r="H11" s="14"/>
      <c r="I11" s="14"/>
      <c r="J11" s="238" t="s">
        <v>216</v>
      </c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38"/>
      <c r="AA11" s="239"/>
      <c r="AB11" s="238"/>
      <c r="AC11" s="238" t="s">
        <v>207</v>
      </c>
      <c r="AD11" s="238"/>
      <c r="AE11" s="238"/>
      <c r="AF11" s="238"/>
      <c r="AG11" s="238"/>
      <c r="AH11" s="238"/>
      <c r="AI11" s="238"/>
      <c r="AJ11" s="238"/>
      <c r="AK11" s="238"/>
      <c r="AL11" s="238"/>
      <c r="AM11" s="238"/>
      <c r="AN11" s="238"/>
      <c r="AO11" s="238"/>
      <c r="AP11" s="238"/>
      <c r="AQ11" s="238"/>
      <c r="AR11" s="238"/>
      <c r="AS11" s="238"/>
      <c r="AT11" s="822"/>
      <c r="AU11" s="822"/>
      <c r="AV11" s="822"/>
      <c r="AW11" s="822"/>
      <c r="AX11" s="822"/>
      <c r="AY11" s="822"/>
      <c r="AZ11" s="822"/>
    </row>
    <row r="12" spans="1:52" ht="23.25" customHeight="1" x14ac:dyDescent="0.25">
      <c r="A12" s="14"/>
      <c r="B12" s="36"/>
      <c r="C12" s="14"/>
      <c r="D12" s="14"/>
      <c r="F12" s="36"/>
      <c r="G12" s="14"/>
      <c r="H12" s="14"/>
      <c r="I12" s="14"/>
      <c r="J12" s="643" t="s">
        <v>586</v>
      </c>
      <c r="K12" s="643"/>
      <c r="L12" s="643"/>
      <c r="M12" s="643"/>
      <c r="N12" s="643"/>
      <c r="O12" s="643"/>
      <c r="P12" s="643"/>
      <c r="Q12" s="643"/>
      <c r="R12" s="643"/>
      <c r="S12" s="643"/>
      <c r="T12" s="643"/>
      <c r="U12" s="643"/>
      <c r="V12" s="643"/>
      <c r="W12" s="643"/>
      <c r="X12" s="643"/>
      <c r="Y12" s="643"/>
      <c r="Z12" s="643"/>
      <c r="AA12" s="643"/>
      <c r="AB12" s="643"/>
      <c r="AC12" s="240" t="s">
        <v>208</v>
      </c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822"/>
      <c r="AU12" s="822"/>
      <c r="AV12" s="822"/>
      <c r="AW12" s="822"/>
      <c r="AX12" s="822"/>
      <c r="AY12" s="822"/>
      <c r="AZ12" s="822"/>
    </row>
    <row r="13" spans="1:52" ht="41.25" customHeight="1" x14ac:dyDescent="0.25">
      <c r="A13" s="14"/>
      <c r="B13" s="36"/>
      <c r="C13" s="14"/>
      <c r="D13" s="14"/>
      <c r="E13" s="14"/>
      <c r="F13" s="36"/>
      <c r="G13" s="14"/>
      <c r="H13" s="14"/>
      <c r="I13" s="14"/>
      <c r="J13" s="637" t="s">
        <v>629</v>
      </c>
      <c r="K13" s="637"/>
      <c r="L13" s="637"/>
      <c r="M13" s="637"/>
      <c r="N13" s="637"/>
      <c r="O13" s="637"/>
      <c r="P13" s="637"/>
      <c r="Q13" s="637"/>
      <c r="R13" s="637"/>
      <c r="S13" s="637"/>
      <c r="T13" s="637"/>
      <c r="U13" s="637"/>
      <c r="V13" s="637"/>
      <c r="W13" s="637"/>
      <c r="X13" s="637"/>
      <c r="Y13" s="637"/>
      <c r="Z13" s="637"/>
      <c r="AA13" s="637"/>
      <c r="AB13" s="637"/>
      <c r="AC13" s="637"/>
      <c r="AD13" s="637"/>
      <c r="AE13" s="637"/>
      <c r="AF13" s="637"/>
      <c r="AG13" s="637"/>
      <c r="AH13" s="637"/>
      <c r="AI13" s="637"/>
      <c r="AJ13" s="637"/>
      <c r="AK13" s="637"/>
      <c r="AL13" s="637"/>
      <c r="AM13" s="637"/>
      <c r="AN13" s="637"/>
      <c r="AO13" s="637"/>
      <c r="AP13" s="637"/>
      <c r="AQ13" s="637"/>
      <c r="AR13" s="637"/>
      <c r="AS13" s="637"/>
      <c r="AT13" s="822"/>
      <c r="AU13" s="822"/>
      <c r="AV13" s="822"/>
      <c r="AW13" s="822"/>
      <c r="AX13" s="822"/>
      <c r="AY13" s="822"/>
      <c r="AZ13" s="822"/>
    </row>
    <row r="14" spans="1:52" ht="15" customHeight="1" thickBot="1" x14ac:dyDescent="0.3">
      <c r="A14" s="48"/>
      <c r="B14" s="14"/>
      <c r="C14" s="14"/>
      <c r="D14" s="14"/>
      <c r="E14" s="14"/>
      <c r="F14" s="14"/>
      <c r="G14" s="14"/>
      <c r="H14" s="48"/>
      <c r="J14" s="635" t="s">
        <v>204</v>
      </c>
      <c r="K14" s="635"/>
      <c r="L14" s="635"/>
      <c r="M14" s="635"/>
      <c r="N14" s="635"/>
      <c r="O14" s="635"/>
      <c r="P14" s="635"/>
      <c r="Q14" s="635"/>
      <c r="R14" s="635"/>
      <c r="S14" s="635"/>
      <c r="T14" s="635"/>
      <c r="U14" s="635"/>
      <c r="V14" s="635"/>
      <c r="W14" s="635"/>
      <c r="X14" s="635"/>
      <c r="Y14" s="635"/>
      <c r="Z14" s="635"/>
      <c r="AA14" s="635"/>
      <c r="AB14" s="635"/>
      <c r="AC14" s="635"/>
      <c r="AD14" s="635"/>
      <c r="AE14" s="635"/>
      <c r="AF14" s="635"/>
      <c r="AG14" s="635"/>
      <c r="AH14" s="635"/>
      <c r="AI14" s="635"/>
      <c r="AJ14" s="635"/>
      <c r="AK14" s="635"/>
      <c r="AL14" s="635"/>
      <c r="AM14" s="635"/>
      <c r="AN14" s="635"/>
      <c r="AO14" s="635"/>
      <c r="AP14" s="635"/>
      <c r="AQ14" s="635"/>
      <c r="AR14" s="635"/>
      <c r="AS14" s="635"/>
      <c r="AT14" s="822"/>
      <c r="AU14" s="822"/>
      <c r="AV14" s="822"/>
      <c r="AW14" s="822"/>
      <c r="AX14" s="822"/>
      <c r="AY14" s="822"/>
      <c r="AZ14" s="822"/>
    </row>
    <row r="15" spans="1:52" ht="15" customHeight="1" thickBot="1" x14ac:dyDescent="0.3">
      <c r="A15" s="48" t="s">
        <v>469</v>
      </c>
      <c r="B15" s="36"/>
      <c r="C15" s="14"/>
      <c r="D15" s="14"/>
      <c r="E15" s="14"/>
      <c r="F15" s="36"/>
      <c r="G15" s="14"/>
      <c r="H15" s="173">
        <f>1-Скидка_ProPlus</f>
        <v>0</v>
      </c>
      <c r="I15" s="14"/>
      <c r="J15" s="637" t="s">
        <v>250</v>
      </c>
      <c r="K15" s="637"/>
      <c r="L15" s="637"/>
      <c r="M15" s="637"/>
      <c r="N15" s="637"/>
      <c r="O15" s="637"/>
      <c r="P15" s="637"/>
      <c r="Q15" s="637"/>
      <c r="R15" s="637"/>
      <c r="S15" s="637"/>
      <c r="T15" s="637"/>
      <c r="U15" s="637"/>
      <c r="V15" s="637"/>
      <c r="W15" s="637"/>
      <c r="X15" s="637"/>
      <c r="Y15" s="637"/>
      <c r="Z15" s="637"/>
      <c r="AA15" s="637"/>
      <c r="AB15" s="637"/>
      <c r="AC15" s="637"/>
      <c r="AD15" s="637"/>
      <c r="AE15" s="637"/>
      <c r="AF15" s="637"/>
      <c r="AG15" s="637"/>
      <c r="AH15" s="637"/>
      <c r="AI15" s="637"/>
      <c r="AJ15" s="248"/>
      <c r="AK15" s="248"/>
      <c r="AL15" s="248"/>
      <c r="AM15" s="248"/>
      <c r="AN15" s="248"/>
      <c r="AO15" s="248"/>
      <c r="AP15" s="248"/>
      <c r="AQ15" s="248"/>
      <c r="AR15" s="248"/>
      <c r="AS15" s="248"/>
      <c r="AT15" s="14"/>
      <c r="AU15" s="14"/>
      <c r="AV15" s="14"/>
      <c r="AW15" s="14"/>
      <c r="AX15" s="14"/>
      <c r="AY15" s="14"/>
      <c r="AZ15" s="14"/>
    </row>
    <row r="16" spans="1:52" x14ac:dyDescent="0.25">
      <c r="A16" s="48"/>
      <c r="B16" s="36"/>
      <c r="C16" s="14"/>
      <c r="D16" s="14"/>
      <c r="F16" s="36"/>
      <c r="G16" s="14"/>
      <c r="H16" s="48"/>
      <c r="I16" s="14"/>
      <c r="J16" s="637"/>
      <c r="K16" s="637"/>
      <c r="L16" s="637"/>
      <c r="M16" s="637"/>
      <c r="N16" s="637"/>
      <c r="O16" s="637"/>
      <c r="P16" s="637"/>
      <c r="Q16" s="637"/>
      <c r="R16" s="637"/>
      <c r="S16" s="637"/>
      <c r="T16" s="637"/>
      <c r="U16" s="637"/>
      <c r="V16" s="637"/>
      <c r="W16" s="637"/>
      <c r="X16" s="637"/>
      <c r="Y16" s="637"/>
      <c r="Z16" s="637"/>
      <c r="AA16" s="637"/>
      <c r="AB16" s="637"/>
      <c r="AC16" s="637"/>
      <c r="AD16" s="637"/>
      <c r="AE16" s="637"/>
      <c r="AF16" s="637"/>
      <c r="AG16" s="637"/>
      <c r="AH16" s="637"/>
      <c r="AI16" s="637"/>
      <c r="AJ16" s="248"/>
      <c r="AK16" s="248"/>
      <c r="AL16" s="248"/>
      <c r="AM16" s="248"/>
      <c r="AN16" s="248"/>
      <c r="AO16" s="248"/>
      <c r="AP16" s="248"/>
      <c r="AQ16" s="248"/>
      <c r="AR16" s="248"/>
      <c r="AS16" s="248"/>
      <c r="AT16" s="14"/>
      <c r="AU16" s="14"/>
      <c r="AV16" s="14"/>
      <c r="AW16" s="14"/>
      <c r="AX16" s="14"/>
      <c r="AY16" s="14"/>
      <c r="AZ16" s="14"/>
    </row>
    <row r="17" spans="1:52" ht="15" customHeight="1" x14ac:dyDescent="0.25">
      <c r="A17" s="111" t="s">
        <v>397</v>
      </c>
      <c r="B17" s="36"/>
      <c r="C17" s="14"/>
      <c r="D17" s="14"/>
      <c r="E17" s="14"/>
      <c r="F17" s="36"/>
      <c r="G17" s="14"/>
      <c r="H17" s="14"/>
      <c r="I17" s="14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53" t="str">
        <f>Описание_цены</f>
        <v>Цены указаны в рублях с НДС</v>
      </c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4"/>
      <c r="AU17" s="14"/>
      <c r="AV17" s="14"/>
      <c r="AW17" s="14"/>
      <c r="AX17" s="14"/>
      <c r="AY17" s="14"/>
      <c r="AZ17" s="14"/>
    </row>
    <row r="18" spans="1:52" ht="15" customHeight="1" x14ac:dyDescent="0.25">
      <c r="A18" s="237" t="s">
        <v>1134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</row>
    <row r="19" spans="1:52" s="352" customFormat="1" ht="15" customHeight="1" x14ac:dyDescent="0.25">
      <c r="A19" s="237" t="s">
        <v>1135</v>
      </c>
      <c r="B19" s="355"/>
      <c r="C19" s="355"/>
      <c r="D19" s="355"/>
      <c r="E19" s="355"/>
      <c r="F19" s="355"/>
      <c r="G19" s="355"/>
      <c r="H19" s="355"/>
      <c r="I19" s="355"/>
      <c r="J19" s="355"/>
      <c r="K19" s="355"/>
      <c r="L19" s="355"/>
      <c r="M19" s="355"/>
      <c r="N19" s="355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55"/>
      <c r="Z19" s="355"/>
      <c r="AA19" s="355"/>
      <c r="AB19" s="355"/>
      <c r="AC19" s="355"/>
      <c r="AD19" s="355"/>
      <c r="AE19" s="355"/>
      <c r="AF19" s="355"/>
      <c r="AG19" s="355"/>
      <c r="AH19" s="355"/>
      <c r="AI19" s="355"/>
      <c r="AJ19" s="355"/>
      <c r="AK19" s="355"/>
      <c r="AL19" s="355"/>
      <c r="AM19" s="355"/>
      <c r="AN19" s="355"/>
      <c r="AO19" s="355"/>
      <c r="AP19" s="355"/>
      <c r="AQ19" s="355"/>
      <c r="AR19" s="355"/>
      <c r="AS19" s="355"/>
      <c r="AT19" s="355"/>
      <c r="AU19" s="355"/>
      <c r="AV19" s="355"/>
      <c r="AW19" s="355"/>
      <c r="AX19" s="355"/>
      <c r="AY19" s="355"/>
      <c r="AZ19" s="355"/>
    </row>
    <row r="20" spans="1:52" ht="15" customHeight="1" x14ac:dyDescent="0.25">
      <c r="A20" s="90"/>
      <c r="B20" s="90">
        <v>1750</v>
      </c>
      <c r="C20" s="90">
        <v>1875</v>
      </c>
      <c r="D20" s="90">
        <v>2000</v>
      </c>
      <c r="E20" s="90">
        <v>2125</v>
      </c>
      <c r="F20" s="90">
        <v>2250</v>
      </c>
      <c r="G20" s="90">
        <v>2375</v>
      </c>
      <c r="H20" s="90">
        <v>2500</v>
      </c>
      <c r="I20" s="90">
        <v>2625</v>
      </c>
      <c r="J20" s="90">
        <v>2750</v>
      </c>
      <c r="K20" s="90">
        <v>2875</v>
      </c>
      <c r="L20" s="90">
        <v>3000</v>
      </c>
      <c r="M20" s="90">
        <v>3125</v>
      </c>
      <c r="N20" s="90">
        <v>3250</v>
      </c>
      <c r="O20" s="90">
        <v>3375</v>
      </c>
      <c r="P20" s="90">
        <v>3500</v>
      </c>
      <c r="Q20" s="90">
        <v>3625</v>
      </c>
      <c r="R20" s="90">
        <v>3750</v>
      </c>
      <c r="S20" s="90">
        <v>3875</v>
      </c>
      <c r="T20" s="90">
        <v>4000</v>
      </c>
      <c r="U20" s="90">
        <v>4125</v>
      </c>
      <c r="V20" s="90">
        <v>4250</v>
      </c>
      <c r="W20" s="90">
        <v>4375</v>
      </c>
      <c r="X20" s="90">
        <v>4500</v>
      </c>
      <c r="Y20" s="90">
        <v>4625</v>
      </c>
      <c r="Z20" s="90">
        <v>4750</v>
      </c>
      <c r="AA20" s="90">
        <v>4875</v>
      </c>
      <c r="AB20" s="90">
        <v>5000</v>
      </c>
      <c r="AC20" s="90">
        <v>5125</v>
      </c>
      <c r="AD20" s="90">
        <v>5250</v>
      </c>
      <c r="AE20" s="90">
        <v>5375</v>
      </c>
      <c r="AF20" s="90">
        <v>5500</v>
      </c>
      <c r="AG20" s="90">
        <v>5625</v>
      </c>
      <c r="AH20" s="90">
        <v>5750</v>
      </c>
      <c r="AI20" s="90">
        <v>5875</v>
      </c>
      <c r="AJ20" s="90">
        <v>6000</v>
      </c>
      <c r="AK20" s="90">
        <v>6125</v>
      </c>
      <c r="AL20" s="90">
        <v>6250</v>
      </c>
      <c r="AM20" s="90">
        <v>6375</v>
      </c>
      <c r="AN20" s="90">
        <v>6500</v>
      </c>
      <c r="AO20" s="90">
        <v>6625</v>
      </c>
      <c r="AP20" s="90">
        <v>6750</v>
      </c>
      <c r="AQ20" s="90">
        <v>6875</v>
      </c>
      <c r="AR20" s="90">
        <v>7000</v>
      </c>
      <c r="AS20" s="90">
        <v>7125</v>
      </c>
      <c r="AT20" s="90">
        <v>7250</v>
      </c>
      <c r="AU20" s="90">
        <v>7375</v>
      </c>
      <c r="AV20" s="90">
        <v>7500</v>
      </c>
      <c r="AW20" s="90">
        <v>7625</v>
      </c>
      <c r="AX20" s="90">
        <v>7750</v>
      </c>
      <c r="AY20" s="90">
        <v>7875</v>
      </c>
      <c r="AZ20" s="90">
        <v>8000</v>
      </c>
    </row>
    <row r="21" spans="1:52" ht="15" customHeight="1" x14ac:dyDescent="0.25">
      <c r="A21" s="90">
        <v>1875</v>
      </c>
      <c r="B21" s="193">
        <f t="shared" ref="B21:AG21" si="0">ROUND(B82*РАСЧЕТНЫЙ_КОЭФФИЦИЕНТ,0)</f>
        <v>140988</v>
      </c>
      <c r="C21" s="193">
        <f t="shared" si="0"/>
        <v>145704</v>
      </c>
      <c r="D21" s="193">
        <f t="shared" si="0"/>
        <v>150809</v>
      </c>
      <c r="E21" s="194">
        <f t="shared" si="0"/>
        <v>156136</v>
      </c>
      <c r="F21" s="194">
        <f t="shared" si="0"/>
        <v>165735</v>
      </c>
      <c r="G21" s="194">
        <f t="shared" si="0"/>
        <v>166733</v>
      </c>
      <c r="H21" s="194">
        <f t="shared" si="0"/>
        <v>176721</v>
      </c>
      <c r="I21" s="194">
        <f t="shared" si="0"/>
        <v>182047</v>
      </c>
      <c r="J21" s="194">
        <f t="shared" si="0"/>
        <v>182214</v>
      </c>
      <c r="K21" s="194">
        <f t="shared" si="0"/>
        <v>191258</v>
      </c>
      <c r="L21" s="194">
        <f t="shared" si="0"/>
        <v>195808</v>
      </c>
      <c r="M21" s="194">
        <f t="shared" si="0"/>
        <v>189760</v>
      </c>
      <c r="N21" s="194">
        <f t="shared" si="0"/>
        <v>194309</v>
      </c>
      <c r="O21" s="194">
        <f t="shared" si="0"/>
        <v>199026</v>
      </c>
      <c r="P21" s="194">
        <f t="shared" si="0"/>
        <v>208292</v>
      </c>
      <c r="Q21" s="194">
        <f t="shared" si="0"/>
        <v>206572</v>
      </c>
      <c r="R21" s="194">
        <f t="shared" si="0"/>
        <v>211676</v>
      </c>
      <c r="S21" s="194">
        <f t="shared" si="0"/>
        <v>215838</v>
      </c>
      <c r="T21" s="194">
        <f t="shared" si="0"/>
        <v>224161</v>
      </c>
      <c r="U21" s="194">
        <f t="shared" si="0"/>
        <v>229265</v>
      </c>
      <c r="V21" s="194">
        <f t="shared" si="0"/>
        <v>233815</v>
      </c>
      <c r="W21" s="194">
        <f t="shared" si="0"/>
        <v>238531</v>
      </c>
      <c r="X21" s="194">
        <f t="shared" si="0"/>
        <v>247020</v>
      </c>
      <c r="Y21" s="194">
        <f t="shared" si="0"/>
        <v>241361</v>
      </c>
      <c r="Z21" s="194">
        <f t="shared" si="0"/>
        <v>246632</v>
      </c>
      <c r="AA21" s="194">
        <f t="shared" si="0"/>
        <v>249684</v>
      </c>
      <c r="AB21" s="194">
        <f t="shared" si="0"/>
        <v>259338</v>
      </c>
      <c r="AC21" s="194">
        <f t="shared" si="0"/>
        <v>259505</v>
      </c>
      <c r="AD21" s="194">
        <f t="shared" si="0"/>
        <v>262723</v>
      </c>
      <c r="AE21" s="194">
        <f t="shared" si="0"/>
        <v>266884</v>
      </c>
      <c r="AF21" s="194">
        <f t="shared" si="0"/>
        <v>275207</v>
      </c>
      <c r="AG21" s="194">
        <f t="shared" si="0"/>
        <v>279535</v>
      </c>
      <c r="AH21" s="194">
        <f t="shared" ref="AH21:AZ21" si="1">ROUND(AH82*РАСЧЕТНЫЙ_КОЭФФИЦИЕНТ,0)</f>
        <v>283530</v>
      </c>
      <c r="AI21" s="194">
        <f t="shared" si="1"/>
        <v>287858</v>
      </c>
      <c r="AJ21" s="194">
        <f t="shared" si="1"/>
        <v>296347</v>
      </c>
      <c r="AK21" s="194">
        <f t="shared" si="1"/>
        <v>345118</v>
      </c>
      <c r="AL21" s="194">
        <f t="shared" si="1"/>
        <v>360821</v>
      </c>
      <c r="AM21" s="194">
        <f t="shared" si="1"/>
        <v>365537</v>
      </c>
      <c r="AN21" s="194">
        <f t="shared" si="1"/>
        <v>375358</v>
      </c>
      <c r="AO21" s="194">
        <f t="shared" si="1"/>
        <v>381406</v>
      </c>
      <c r="AP21" s="194">
        <f t="shared" si="1"/>
        <v>385789</v>
      </c>
      <c r="AQ21" s="194">
        <f t="shared" si="1"/>
        <v>390894</v>
      </c>
      <c r="AR21" s="194">
        <f t="shared" si="1"/>
        <v>401270</v>
      </c>
      <c r="AS21" s="193">
        <f t="shared" si="1"/>
        <v>422798</v>
      </c>
      <c r="AT21" s="193">
        <f t="shared" si="1"/>
        <v>433950</v>
      </c>
      <c r="AU21" s="193">
        <f t="shared" si="1"/>
        <v>439055</v>
      </c>
      <c r="AV21" s="193">
        <f t="shared" si="1"/>
        <v>440387</v>
      </c>
      <c r="AW21" s="193">
        <f t="shared" si="1"/>
        <v>444936</v>
      </c>
      <c r="AX21" s="193">
        <f t="shared" si="1"/>
        <v>409814</v>
      </c>
      <c r="AY21" s="193">
        <f t="shared" si="1"/>
        <v>413587</v>
      </c>
      <c r="AZ21" s="193">
        <f t="shared" si="1"/>
        <v>415474</v>
      </c>
    </row>
    <row r="22" spans="1:52" x14ac:dyDescent="0.25">
      <c r="A22" s="90">
        <v>2000</v>
      </c>
      <c r="B22" s="193">
        <f t="shared" ref="B22:AG22" si="2">ROUND(B83*РАСЧЕТНЫЙ_КОЭФФИЦИЕНТ,0)</f>
        <v>145538</v>
      </c>
      <c r="C22" s="193">
        <f t="shared" si="2"/>
        <v>151031</v>
      </c>
      <c r="D22" s="193">
        <f t="shared" si="2"/>
        <v>157245</v>
      </c>
      <c r="E22" s="194">
        <f t="shared" si="2"/>
        <v>163515</v>
      </c>
      <c r="F22" s="194">
        <f t="shared" si="2"/>
        <v>172559</v>
      </c>
      <c r="G22" s="194">
        <f t="shared" si="2"/>
        <v>176721</v>
      </c>
      <c r="H22" s="194">
        <f t="shared" si="2"/>
        <v>184100</v>
      </c>
      <c r="I22" s="194">
        <f t="shared" si="2"/>
        <v>188040</v>
      </c>
      <c r="J22" s="194">
        <f t="shared" si="2"/>
        <v>189593</v>
      </c>
      <c r="K22" s="194">
        <f t="shared" si="2"/>
        <v>198082</v>
      </c>
      <c r="L22" s="194">
        <f t="shared" si="2"/>
        <v>196751</v>
      </c>
      <c r="M22" s="194">
        <f t="shared" si="2"/>
        <v>196196</v>
      </c>
      <c r="N22" s="194">
        <f t="shared" si="2"/>
        <v>201855</v>
      </c>
      <c r="O22" s="194">
        <f t="shared" si="2"/>
        <v>203742</v>
      </c>
      <c r="P22" s="194">
        <f t="shared" si="2"/>
        <v>213396</v>
      </c>
      <c r="Q22" s="194">
        <f t="shared" si="2"/>
        <v>211676</v>
      </c>
      <c r="R22" s="194">
        <f t="shared" si="2"/>
        <v>220942</v>
      </c>
      <c r="S22" s="194">
        <f t="shared" si="2"/>
        <v>225659</v>
      </c>
      <c r="T22" s="194">
        <f t="shared" si="2"/>
        <v>230763</v>
      </c>
      <c r="U22" s="194">
        <f t="shared" si="2"/>
        <v>231707</v>
      </c>
      <c r="V22" s="194">
        <f t="shared" si="2"/>
        <v>237588</v>
      </c>
      <c r="W22" s="194">
        <f t="shared" si="2"/>
        <v>242526</v>
      </c>
      <c r="X22" s="194">
        <f t="shared" si="2"/>
        <v>247797</v>
      </c>
      <c r="Y22" s="194">
        <f t="shared" si="2"/>
        <v>241361</v>
      </c>
      <c r="Z22" s="194">
        <f t="shared" si="2"/>
        <v>250072</v>
      </c>
      <c r="AA22" s="194">
        <f t="shared" si="2"/>
        <v>254955</v>
      </c>
      <c r="AB22" s="194">
        <f t="shared" si="2"/>
        <v>261613</v>
      </c>
      <c r="AC22" s="194">
        <f t="shared" si="2"/>
        <v>271046</v>
      </c>
      <c r="AD22" s="194">
        <f t="shared" si="2"/>
        <v>280312</v>
      </c>
      <c r="AE22" s="194">
        <f t="shared" si="2"/>
        <v>285194</v>
      </c>
      <c r="AF22" s="194">
        <f t="shared" si="2"/>
        <v>289356</v>
      </c>
      <c r="AG22" s="194">
        <f t="shared" si="2"/>
        <v>293517</v>
      </c>
      <c r="AH22" s="194">
        <f t="shared" ref="AH22:AZ22" si="3">ROUND(AH83*РАСЧЕТНЫЙ_КОЭФФИЦИЕНТ,0)</f>
        <v>297900</v>
      </c>
      <c r="AI22" s="194">
        <f t="shared" si="3"/>
        <v>307166</v>
      </c>
      <c r="AJ22" s="194">
        <f t="shared" si="3"/>
        <v>312049</v>
      </c>
      <c r="AK22" s="194">
        <f t="shared" si="3"/>
        <v>362874</v>
      </c>
      <c r="AL22" s="194">
        <f t="shared" si="3"/>
        <v>385012</v>
      </c>
      <c r="AM22" s="194">
        <f t="shared" si="3"/>
        <v>390505</v>
      </c>
      <c r="AN22" s="194">
        <f t="shared" si="3"/>
        <v>395998</v>
      </c>
      <c r="AO22" s="194">
        <f t="shared" si="3"/>
        <v>401270</v>
      </c>
      <c r="AP22" s="194">
        <f t="shared" si="3"/>
        <v>412589</v>
      </c>
      <c r="AQ22" s="194">
        <f t="shared" si="3"/>
        <v>418303</v>
      </c>
      <c r="AR22" s="194">
        <f t="shared" si="3"/>
        <v>423186</v>
      </c>
      <c r="AS22" s="193">
        <f t="shared" si="3"/>
        <v>439055</v>
      </c>
      <c r="AT22" s="193">
        <f t="shared" si="3"/>
        <v>440775</v>
      </c>
      <c r="AU22" s="193">
        <f t="shared" si="3"/>
        <v>445713</v>
      </c>
      <c r="AV22" s="193">
        <f t="shared" si="3"/>
        <v>450818</v>
      </c>
      <c r="AW22" s="193">
        <f t="shared" si="3"/>
        <v>455534</v>
      </c>
      <c r="AX22" s="193">
        <f t="shared" si="3"/>
        <v>418581</v>
      </c>
      <c r="AY22" s="193">
        <f t="shared" si="3"/>
        <v>428735</v>
      </c>
      <c r="AZ22" s="193">
        <f t="shared" si="3"/>
        <v>434561</v>
      </c>
    </row>
    <row r="23" spans="1:52" ht="15" customHeight="1" x14ac:dyDescent="0.25">
      <c r="A23" s="90">
        <v>2125</v>
      </c>
      <c r="B23" s="193">
        <f t="shared" ref="B23:AG23" si="4">ROUND(B84*РАСЧЕТНЫЙ_КОЭФФИЦИЕНТ,0)</f>
        <v>147646</v>
      </c>
      <c r="C23" s="193">
        <f t="shared" si="4"/>
        <v>151974</v>
      </c>
      <c r="D23" s="193">
        <f t="shared" si="4"/>
        <v>156690</v>
      </c>
      <c r="E23" s="194">
        <f t="shared" si="4"/>
        <v>161018</v>
      </c>
      <c r="F23" s="194">
        <f t="shared" si="4"/>
        <v>171228</v>
      </c>
      <c r="G23" s="194">
        <f t="shared" si="4"/>
        <v>175611</v>
      </c>
      <c r="H23" s="194">
        <f t="shared" si="4"/>
        <v>183157</v>
      </c>
      <c r="I23" s="194">
        <f t="shared" si="4"/>
        <v>179384</v>
      </c>
      <c r="J23" s="194">
        <f t="shared" si="4"/>
        <v>187485</v>
      </c>
      <c r="K23" s="194">
        <f t="shared" si="4"/>
        <v>193144</v>
      </c>
      <c r="L23" s="194">
        <f t="shared" si="4"/>
        <v>203964</v>
      </c>
      <c r="M23" s="194">
        <f t="shared" si="4"/>
        <v>199581</v>
      </c>
      <c r="N23" s="194">
        <f t="shared" si="4"/>
        <v>210012</v>
      </c>
      <c r="O23" s="194">
        <f t="shared" si="4"/>
        <v>214506</v>
      </c>
      <c r="P23" s="194">
        <f t="shared" si="4"/>
        <v>219611</v>
      </c>
      <c r="Q23" s="194">
        <f t="shared" si="4"/>
        <v>216060</v>
      </c>
      <c r="R23" s="194">
        <f t="shared" si="4"/>
        <v>224549</v>
      </c>
      <c r="S23" s="194">
        <f t="shared" si="4"/>
        <v>229820</v>
      </c>
      <c r="T23" s="194">
        <f t="shared" si="4"/>
        <v>234758</v>
      </c>
      <c r="U23" s="194">
        <f t="shared" si="4"/>
        <v>234925</v>
      </c>
      <c r="V23" s="194">
        <f t="shared" si="4"/>
        <v>242304</v>
      </c>
      <c r="W23" s="194">
        <f t="shared" si="4"/>
        <v>246466</v>
      </c>
      <c r="X23" s="194">
        <f t="shared" si="4"/>
        <v>254012</v>
      </c>
      <c r="Y23" s="194">
        <f t="shared" si="4"/>
        <v>251015</v>
      </c>
      <c r="Z23" s="194">
        <f t="shared" si="4"/>
        <v>260448</v>
      </c>
      <c r="AA23" s="194">
        <f t="shared" si="4"/>
        <v>264831</v>
      </c>
      <c r="AB23" s="194">
        <f t="shared" si="4"/>
        <v>269326</v>
      </c>
      <c r="AC23" s="194">
        <f t="shared" si="4"/>
        <v>281033</v>
      </c>
      <c r="AD23" s="194">
        <f t="shared" si="4"/>
        <v>290909</v>
      </c>
      <c r="AE23" s="194">
        <f t="shared" si="4"/>
        <v>295626</v>
      </c>
      <c r="AF23" s="194">
        <f t="shared" si="4"/>
        <v>299953</v>
      </c>
      <c r="AG23" s="194">
        <f t="shared" si="4"/>
        <v>304337</v>
      </c>
      <c r="AH23" s="194">
        <f t="shared" ref="AH23:AZ23" si="5">ROUND(AH84*РАСЧЕТНЫЙ_КОЭФФИЦИЕНТ,0)</f>
        <v>308831</v>
      </c>
      <c r="AI23" s="194">
        <f t="shared" si="5"/>
        <v>318097</v>
      </c>
      <c r="AJ23" s="194">
        <f t="shared" si="5"/>
        <v>322480</v>
      </c>
      <c r="AK23" s="194">
        <f t="shared" si="5"/>
        <v>375746</v>
      </c>
      <c r="AL23" s="194">
        <f t="shared" si="5"/>
        <v>397663</v>
      </c>
      <c r="AM23" s="194">
        <f t="shared" si="5"/>
        <v>403322</v>
      </c>
      <c r="AN23" s="194">
        <f t="shared" si="5"/>
        <v>408649</v>
      </c>
      <c r="AO23" s="194">
        <f t="shared" si="5"/>
        <v>414309</v>
      </c>
      <c r="AP23" s="194">
        <f t="shared" si="5"/>
        <v>425461</v>
      </c>
      <c r="AQ23" s="194">
        <f t="shared" si="5"/>
        <v>430566</v>
      </c>
      <c r="AR23" s="194">
        <f t="shared" si="5"/>
        <v>435670</v>
      </c>
      <c r="AS23" s="193">
        <f t="shared" si="5"/>
        <v>444936</v>
      </c>
      <c r="AT23" s="193">
        <f t="shared" si="5"/>
        <v>450041</v>
      </c>
      <c r="AU23" s="193">
        <f t="shared" si="5"/>
        <v>454369</v>
      </c>
      <c r="AV23" s="193">
        <f t="shared" si="5"/>
        <v>459862</v>
      </c>
      <c r="AW23" s="193">
        <f t="shared" si="5"/>
        <v>471569</v>
      </c>
      <c r="AX23" s="193">
        <f t="shared" si="5"/>
        <v>433007</v>
      </c>
      <c r="AY23" s="193">
        <f t="shared" si="5"/>
        <v>437668</v>
      </c>
      <c r="AZ23" s="193">
        <f t="shared" si="5"/>
        <v>443161</v>
      </c>
    </row>
    <row r="24" spans="1:52" x14ac:dyDescent="0.25">
      <c r="A24" s="90">
        <v>2250</v>
      </c>
      <c r="B24" s="193">
        <f t="shared" ref="B24:AG24" si="6">ROUND(B85*РАСЧЕТНЫЙ_КОЭФФИЦИЕНТ,0)</f>
        <v>149866</v>
      </c>
      <c r="C24" s="193">
        <f t="shared" si="6"/>
        <v>154804</v>
      </c>
      <c r="D24" s="193">
        <f t="shared" si="6"/>
        <v>159520</v>
      </c>
      <c r="E24" s="194">
        <f t="shared" si="6"/>
        <v>164458</v>
      </c>
      <c r="F24" s="194">
        <f t="shared" si="6"/>
        <v>174446</v>
      </c>
      <c r="G24" s="194">
        <f t="shared" si="6"/>
        <v>179550</v>
      </c>
      <c r="H24" s="194">
        <f t="shared" si="6"/>
        <v>181048</v>
      </c>
      <c r="I24" s="194">
        <f t="shared" si="6"/>
        <v>185820</v>
      </c>
      <c r="J24" s="194">
        <f t="shared" si="6"/>
        <v>196751</v>
      </c>
      <c r="K24" s="194">
        <f t="shared" si="6"/>
        <v>198637</v>
      </c>
      <c r="L24" s="194">
        <f t="shared" si="6"/>
        <v>207515</v>
      </c>
      <c r="M24" s="194">
        <f t="shared" si="6"/>
        <v>202632</v>
      </c>
      <c r="N24" s="194">
        <f t="shared" si="6"/>
        <v>212842</v>
      </c>
      <c r="O24" s="194">
        <f t="shared" si="6"/>
        <v>218113</v>
      </c>
      <c r="P24" s="194">
        <f t="shared" si="6"/>
        <v>223384</v>
      </c>
      <c r="Q24" s="194">
        <f t="shared" si="6"/>
        <v>219611</v>
      </c>
      <c r="R24" s="194">
        <f t="shared" si="6"/>
        <v>228488</v>
      </c>
      <c r="S24" s="194">
        <f t="shared" si="6"/>
        <v>234370</v>
      </c>
      <c r="T24" s="194">
        <f t="shared" si="6"/>
        <v>239086</v>
      </c>
      <c r="U24" s="194">
        <f t="shared" si="6"/>
        <v>239308</v>
      </c>
      <c r="V24" s="194">
        <f t="shared" si="6"/>
        <v>245689</v>
      </c>
      <c r="W24" s="194">
        <f t="shared" si="6"/>
        <v>251015</v>
      </c>
      <c r="X24" s="194">
        <f t="shared" si="6"/>
        <v>256120</v>
      </c>
      <c r="Y24" s="194">
        <f t="shared" si="6"/>
        <v>260448</v>
      </c>
      <c r="Z24" s="194">
        <f t="shared" si="6"/>
        <v>270491</v>
      </c>
      <c r="AA24" s="194">
        <f t="shared" si="6"/>
        <v>275373</v>
      </c>
      <c r="AB24" s="194">
        <f t="shared" si="6"/>
        <v>279535</v>
      </c>
      <c r="AC24" s="194">
        <f t="shared" si="6"/>
        <v>292019</v>
      </c>
      <c r="AD24" s="194">
        <f t="shared" si="6"/>
        <v>302062</v>
      </c>
      <c r="AE24" s="194">
        <f t="shared" si="6"/>
        <v>306390</v>
      </c>
      <c r="AF24" s="194">
        <f t="shared" si="6"/>
        <v>311661</v>
      </c>
      <c r="AG24" s="194">
        <f t="shared" si="6"/>
        <v>316044</v>
      </c>
      <c r="AH24" s="194">
        <f t="shared" ref="AH24:AZ24" si="7">ROUND(AH85*РАСЧЕТНЫЙ_КОЭФФИЦИЕНТ,0)</f>
        <v>321482</v>
      </c>
      <c r="AI24" s="194">
        <f t="shared" si="7"/>
        <v>330415</v>
      </c>
      <c r="AJ24" s="194">
        <f t="shared" si="7"/>
        <v>336074</v>
      </c>
      <c r="AK24" s="194">
        <f t="shared" si="7"/>
        <v>391615</v>
      </c>
      <c r="AL24" s="194">
        <f t="shared" si="7"/>
        <v>414309</v>
      </c>
      <c r="AM24" s="194">
        <f t="shared" si="7"/>
        <v>419802</v>
      </c>
      <c r="AN24" s="194">
        <f t="shared" si="7"/>
        <v>425849</v>
      </c>
      <c r="AO24" s="194">
        <f t="shared" si="7"/>
        <v>431897</v>
      </c>
      <c r="AP24" s="194">
        <f t="shared" si="7"/>
        <v>443605</v>
      </c>
      <c r="AQ24" s="194">
        <f t="shared" si="7"/>
        <v>449653</v>
      </c>
      <c r="AR24" s="194">
        <f t="shared" si="7"/>
        <v>455146</v>
      </c>
      <c r="AS24" s="193">
        <f t="shared" si="7"/>
        <v>456477</v>
      </c>
      <c r="AT24" s="193">
        <f t="shared" si="7"/>
        <v>458919</v>
      </c>
      <c r="AU24" s="193">
        <f t="shared" si="7"/>
        <v>471181</v>
      </c>
      <c r="AV24" s="193">
        <f t="shared" si="7"/>
        <v>476286</v>
      </c>
      <c r="AW24" s="193">
        <f t="shared" si="7"/>
        <v>480447</v>
      </c>
      <c r="AX24" s="193">
        <f t="shared" si="7"/>
        <v>442273</v>
      </c>
      <c r="AY24" s="193">
        <f t="shared" si="7"/>
        <v>444714</v>
      </c>
      <c r="AZ24" s="193">
        <f t="shared" si="7"/>
        <v>450208</v>
      </c>
    </row>
    <row r="25" spans="1:52" x14ac:dyDescent="0.25">
      <c r="A25" s="90">
        <v>2375</v>
      </c>
      <c r="B25" s="193">
        <f t="shared" ref="B25:AG25" si="8">ROUND(B86*РАСЧЕТНЫЙ_КОЭФФИЦИЕНТ,0)</f>
        <v>153084</v>
      </c>
      <c r="C25" s="193">
        <f t="shared" si="8"/>
        <v>157245</v>
      </c>
      <c r="D25" s="193">
        <f t="shared" si="8"/>
        <v>161407</v>
      </c>
      <c r="E25" s="194">
        <f t="shared" si="8"/>
        <v>165735</v>
      </c>
      <c r="F25" s="194">
        <f t="shared" si="8"/>
        <v>182602</v>
      </c>
      <c r="G25" s="194">
        <f t="shared" si="8"/>
        <v>187096</v>
      </c>
      <c r="H25" s="194">
        <f t="shared" si="8"/>
        <v>188428</v>
      </c>
      <c r="I25" s="194">
        <f t="shared" si="8"/>
        <v>197694</v>
      </c>
      <c r="J25" s="194">
        <f t="shared" si="8"/>
        <v>201855</v>
      </c>
      <c r="K25" s="194">
        <f t="shared" si="8"/>
        <v>206239</v>
      </c>
      <c r="L25" s="194">
        <f t="shared" si="8"/>
        <v>210955</v>
      </c>
      <c r="M25" s="194">
        <f t="shared" si="8"/>
        <v>212842</v>
      </c>
      <c r="N25" s="194">
        <f t="shared" si="8"/>
        <v>226990</v>
      </c>
      <c r="O25" s="194">
        <f t="shared" si="8"/>
        <v>233038</v>
      </c>
      <c r="P25" s="194">
        <f t="shared" si="8"/>
        <v>237976</v>
      </c>
      <c r="Q25" s="194">
        <f t="shared" si="8"/>
        <v>234925</v>
      </c>
      <c r="R25" s="194">
        <f t="shared" si="8"/>
        <v>245522</v>
      </c>
      <c r="S25" s="194">
        <f t="shared" si="8"/>
        <v>250461</v>
      </c>
      <c r="T25" s="194">
        <f t="shared" si="8"/>
        <v>256120</v>
      </c>
      <c r="U25" s="194">
        <f t="shared" si="8"/>
        <v>256508</v>
      </c>
      <c r="V25" s="194">
        <f t="shared" si="8"/>
        <v>264443</v>
      </c>
      <c r="W25" s="194">
        <f t="shared" si="8"/>
        <v>269326</v>
      </c>
      <c r="X25" s="194">
        <f t="shared" si="8"/>
        <v>275207</v>
      </c>
      <c r="Y25" s="194">
        <f t="shared" si="8"/>
        <v>279535</v>
      </c>
      <c r="Z25" s="194">
        <f t="shared" si="8"/>
        <v>276816</v>
      </c>
      <c r="AA25" s="194">
        <f t="shared" si="8"/>
        <v>282198</v>
      </c>
      <c r="AB25" s="194">
        <f t="shared" si="8"/>
        <v>292629</v>
      </c>
      <c r="AC25" s="194">
        <f t="shared" si="8"/>
        <v>300508</v>
      </c>
      <c r="AD25" s="194">
        <f t="shared" si="8"/>
        <v>308831</v>
      </c>
      <c r="AE25" s="194">
        <f t="shared" si="8"/>
        <v>315101</v>
      </c>
      <c r="AF25" s="194">
        <f t="shared" si="8"/>
        <v>327141</v>
      </c>
      <c r="AG25" s="194">
        <f t="shared" si="8"/>
        <v>329028</v>
      </c>
      <c r="AH25" s="194">
        <f t="shared" ref="AH25:AZ25" si="9">ROUND(AH86*РАСЧЕТНЫЙ_КОЭФФИЦИЕНТ,0)</f>
        <v>333799</v>
      </c>
      <c r="AI25" s="194">
        <f t="shared" si="9"/>
        <v>340014</v>
      </c>
      <c r="AJ25" s="194">
        <f t="shared" si="9"/>
        <v>346506</v>
      </c>
      <c r="AK25" s="194">
        <f t="shared" si="9"/>
        <v>423741</v>
      </c>
      <c r="AL25" s="194">
        <f t="shared" si="9"/>
        <v>444160</v>
      </c>
      <c r="AM25" s="194">
        <f t="shared" si="9"/>
        <v>450818</v>
      </c>
      <c r="AN25" s="194">
        <f t="shared" si="9"/>
        <v>457032</v>
      </c>
      <c r="AO25" s="194">
        <f t="shared" si="9"/>
        <v>463247</v>
      </c>
      <c r="AP25" s="194">
        <f t="shared" si="9"/>
        <v>475564</v>
      </c>
      <c r="AQ25" s="194">
        <f t="shared" si="9"/>
        <v>482555</v>
      </c>
      <c r="AR25" s="194">
        <f t="shared" si="9"/>
        <v>488992</v>
      </c>
      <c r="AS25" s="193">
        <f t="shared" si="9"/>
        <v>492376</v>
      </c>
      <c r="AT25" s="193">
        <f t="shared" si="9"/>
        <v>493486</v>
      </c>
      <c r="AU25" s="193">
        <f t="shared" si="9"/>
        <v>497093</v>
      </c>
      <c r="AV25" s="193">
        <f t="shared" si="9"/>
        <v>502974</v>
      </c>
      <c r="AW25" s="193">
        <f t="shared" si="9"/>
        <v>507690</v>
      </c>
      <c r="AX25" s="193">
        <f t="shared" si="9"/>
        <v>466520</v>
      </c>
      <c r="AY25" s="193">
        <f t="shared" si="9"/>
        <v>478893</v>
      </c>
      <c r="AZ25" s="193">
        <f t="shared" si="9"/>
        <v>499700</v>
      </c>
    </row>
    <row r="26" spans="1:52" x14ac:dyDescent="0.25">
      <c r="A26" s="90">
        <v>2500</v>
      </c>
      <c r="B26" s="193">
        <f t="shared" ref="B26:AG26" si="10">ROUND(B87*РАСЧЕТНЫЙ_КОЭФФИЦИЕНТ,0)</f>
        <v>154637</v>
      </c>
      <c r="C26" s="193">
        <f t="shared" si="10"/>
        <v>159909</v>
      </c>
      <c r="D26" s="193">
        <f t="shared" si="10"/>
        <v>165180</v>
      </c>
      <c r="E26" s="194">
        <f t="shared" si="10"/>
        <v>170673</v>
      </c>
      <c r="F26" s="194">
        <f t="shared" si="10"/>
        <v>186153</v>
      </c>
      <c r="G26" s="194">
        <f t="shared" si="10"/>
        <v>192201</v>
      </c>
      <c r="H26" s="194">
        <f t="shared" si="10"/>
        <v>198637</v>
      </c>
      <c r="I26" s="194">
        <f t="shared" si="10"/>
        <v>205462</v>
      </c>
      <c r="J26" s="194">
        <f t="shared" si="10"/>
        <v>216393</v>
      </c>
      <c r="K26" s="194">
        <f t="shared" si="10"/>
        <v>222108</v>
      </c>
      <c r="L26" s="194">
        <f t="shared" si="10"/>
        <v>218501</v>
      </c>
      <c r="M26" s="194">
        <f t="shared" si="10"/>
        <v>223606</v>
      </c>
      <c r="N26" s="194">
        <f t="shared" si="10"/>
        <v>235147</v>
      </c>
      <c r="O26" s="194">
        <f t="shared" si="10"/>
        <v>237421</v>
      </c>
      <c r="P26" s="194">
        <f t="shared" si="10"/>
        <v>242138</v>
      </c>
      <c r="Q26" s="194">
        <f t="shared" si="10"/>
        <v>242526</v>
      </c>
      <c r="R26" s="194">
        <f t="shared" si="10"/>
        <v>253290</v>
      </c>
      <c r="S26" s="194">
        <f t="shared" si="10"/>
        <v>258950</v>
      </c>
      <c r="T26" s="194">
        <f t="shared" si="10"/>
        <v>264609</v>
      </c>
      <c r="U26" s="194">
        <f t="shared" si="10"/>
        <v>264998</v>
      </c>
      <c r="V26" s="194">
        <f t="shared" si="10"/>
        <v>272932</v>
      </c>
      <c r="W26" s="194">
        <f t="shared" si="10"/>
        <v>278203</v>
      </c>
      <c r="X26" s="194">
        <f t="shared" si="10"/>
        <v>283696</v>
      </c>
      <c r="Y26" s="194">
        <f t="shared" si="10"/>
        <v>289356</v>
      </c>
      <c r="Z26" s="194">
        <f t="shared" si="10"/>
        <v>288856</v>
      </c>
      <c r="AA26" s="194">
        <f t="shared" si="10"/>
        <v>297401</v>
      </c>
      <c r="AB26" s="194">
        <f t="shared" si="10"/>
        <v>302783</v>
      </c>
      <c r="AC26" s="194">
        <f t="shared" si="10"/>
        <v>316765</v>
      </c>
      <c r="AD26" s="194">
        <f t="shared" si="10"/>
        <v>321315</v>
      </c>
      <c r="AE26" s="194">
        <f t="shared" si="10"/>
        <v>333799</v>
      </c>
      <c r="AF26" s="194">
        <f t="shared" si="10"/>
        <v>339015</v>
      </c>
      <c r="AG26" s="194">
        <f t="shared" si="10"/>
        <v>344619</v>
      </c>
      <c r="AH26" s="194">
        <f t="shared" ref="AH26:AZ26" si="11">ROUND(AH87*РАСЧЕТНЫЙ_КОЭФФИЦИЕНТ,0)</f>
        <v>350279</v>
      </c>
      <c r="AI26" s="194">
        <f t="shared" si="11"/>
        <v>353774</v>
      </c>
      <c r="AJ26" s="194">
        <f t="shared" si="11"/>
        <v>366480</v>
      </c>
      <c r="AK26" s="194">
        <f t="shared" si="11"/>
        <v>438334</v>
      </c>
      <c r="AL26" s="194">
        <f t="shared" si="11"/>
        <v>452482</v>
      </c>
      <c r="AM26" s="194">
        <f t="shared" si="11"/>
        <v>458919</v>
      </c>
      <c r="AN26" s="194">
        <f t="shared" si="11"/>
        <v>465521</v>
      </c>
      <c r="AO26" s="194">
        <f t="shared" si="11"/>
        <v>471403</v>
      </c>
      <c r="AP26" s="194">
        <f t="shared" si="11"/>
        <v>484608</v>
      </c>
      <c r="AQ26" s="194">
        <f t="shared" si="11"/>
        <v>491600</v>
      </c>
      <c r="AR26" s="194">
        <f t="shared" si="11"/>
        <v>498979</v>
      </c>
      <c r="AS26" s="193">
        <f t="shared" si="11"/>
        <v>509965</v>
      </c>
      <c r="AT26" s="193">
        <f t="shared" si="11"/>
        <v>514459</v>
      </c>
      <c r="AU26" s="193">
        <f t="shared" si="11"/>
        <v>520729</v>
      </c>
      <c r="AV26" s="193">
        <f t="shared" si="11"/>
        <v>525279</v>
      </c>
      <c r="AW26" s="193">
        <f t="shared" si="11"/>
        <v>530717</v>
      </c>
      <c r="AX26" s="193">
        <f t="shared" si="11"/>
        <v>488159</v>
      </c>
      <c r="AY26" s="193">
        <f t="shared" si="11"/>
        <v>498979</v>
      </c>
      <c r="AZ26" s="193">
        <f t="shared" si="11"/>
        <v>505859</v>
      </c>
    </row>
    <row r="27" spans="1:52" x14ac:dyDescent="0.25">
      <c r="A27" s="90">
        <v>2625</v>
      </c>
      <c r="B27" s="193">
        <f t="shared" ref="B27:AG27" si="12">ROUND(B88*РАСЧЕТНЫЙ_КОЭФФИЦИЕНТ,0)</f>
        <v>161962</v>
      </c>
      <c r="C27" s="193">
        <f t="shared" si="12"/>
        <v>167843</v>
      </c>
      <c r="D27" s="193">
        <f t="shared" si="12"/>
        <v>174279</v>
      </c>
      <c r="E27" s="194">
        <f t="shared" si="12"/>
        <v>181048</v>
      </c>
      <c r="F27" s="194">
        <f t="shared" si="12"/>
        <v>192201</v>
      </c>
      <c r="G27" s="194">
        <f t="shared" si="12"/>
        <v>198637</v>
      </c>
      <c r="H27" s="194">
        <f t="shared" si="12"/>
        <v>200746</v>
      </c>
      <c r="I27" s="194">
        <f t="shared" si="12"/>
        <v>204519</v>
      </c>
      <c r="J27" s="194">
        <f t="shared" si="12"/>
        <v>209623</v>
      </c>
      <c r="K27" s="194">
        <f t="shared" si="12"/>
        <v>215671</v>
      </c>
      <c r="L27" s="194">
        <f t="shared" si="12"/>
        <v>223051</v>
      </c>
      <c r="M27" s="194">
        <f t="shared" si="12"/>
        <v>223994</v>
      </c>
      <c r="N27" s="194">
        <f t="shared" si="12"/>
        <v>235313</v>
      </c>
      <c r="O27" s="194">
        <f t="shared" si="12"/>
        <v>240973</v>
      </c>
      <c r="P27" s="194">
        <f t="shared" si="12"/>
        <v>246077</v>
      </c>
      <c r="Q27" s="194">
        <f t="shared" si="12"/>
        <v>250072</v>
      </c>
      <c r="R27" s="194">
        <f t="shared" si="12"/>
        <v>261613</v>
      </c>
      <c r="S27" s="194">
        <f t="shared" si="12"/>
        <v>267661</v>
      </c>
      <c r="T27" s="194">
        <f t="shared" si="12"/>
        <v>272932</v>
      </c>
      <c r="U27" s="194">
        <f t="shared" si="12"/>
        <v>273320</v>
      </c>
      <c r="V27" s="194">
        <f t="shared" si="12"/>
        <v>281976</v>
      </c>
      <c r="W27" s="194">
        <f t="shared" si="12"/>
        <v>287469</v>
      </c>
      <c r="X27" s="194">
        <f t="shared" si="12"/>
        <v>293129</v>
      </c>
      <c r="Y27" s="194">
        <f t="shared" si="12"/>
        <v>298622</v>
      </c>
      <c r="Z27" s="194">
        <f t="shared" si="12"/>
        <v>294682</v>
      </c>
      <c r="AA27" s="194">
        <f t="shared" si="12"/>
        <v>307388</v>
      </c>
      <c r="AB27" s="194">
        <f t="shared" si="12"/>
        <v>312992</v>
      </c>
      <c r="AC27" s="194">
        <f t="shared" si="12"/>
        <v>319873</v>
      </c>
      <c r="AD27" s="194">
        <f t="shared" si="12"/>
        <v>329804</v>
      </c>
      <c r="AE27" s="194">
        <f t="shared" si="12"/>
        <v>343398</v>
      </c>
      <c r="AF27" s="194">
        <f t="shared" si="12"/>
        <v>349224</v>
      </c>
      <c r="AG27" s="194">
        <f t="shared" si="12"/>
        <v>354606</v>
      </c>
      <c r="AH27" s="194">
        <f t="shared" ref="AH27:AZ27" si="13">ROUND(AH88*РАСЧЕТНЫЙ_КОЭФФИЦИЕНТ,0)</f>
        <v>352942</v>
      </c>
      <c r="AI27" s="194">
        <f t="shared" si="13"/>
        <v>363983</v>
      </c>
      <c r="AJ27" s="194">
        <f t="shared" si="13"/>
        <v>376690</v>
      </c>
      <c r="AK27" s="194">
        <f t="shared" si="13"/>
        <v>466076</v>
      </c>
      <c r="AL27" s="194">
        <f t="shared" si="13"/>
        <v>493874</v>
      </c>
      <c r="AM27" s="194">
        <f t="shared" si="13"/>
        <v>497481</v>
      </c>
      <c r="AN27" s="194">
        <f t="shared" si="13"/>
        <v>497869</v>
      </c>
      <c r="AO27" s="194">
        <f t="shared" si="13"/>
        <v>498979</v>
      </c>
      <c r="AP27" s="194">
        <f t="shared" si="13"/>
        <v>510132</v>
      </c>
      <c r="AQ27" s="194">
        <f t="shared" si="13"/>
        <v>513350</v>
      </c>
      <c r="AR27" s="194">
        <f t="shared" si="13"/>
        <v>514459</v>
      </c>
      <c r="AS27" s="193">
        <f t="shared" si="13"/>
        <v>517900</v>
      </c>
      <c r="AT27" s="193">
        <f t="shared" si="13"/>
        <v>523393</v>
      </c>
      <c r="AU27" s="193">
        <f t="shared" si="13"/>
        <v>528664</v>
      </c>
      <c r="AV27" s="193">
        <f t="shared" si="13"/>
        <v>534157</v>
      </c>
      <c r="AW27" s="193">
        <f t="shared" si="13"/>
        <v>540371</v>
      </c>
      <c r="AX27" s="193">
        <f t="shared" si="13"/>
        <v>502752</v>
      </c>
      <c r="AY27" s="193">
        <f t="shared" si="13"/>
        <v>507746</v>
      </c>
      <c r="AZ27" s="193">
        <f t="shared" si="13"/>
        <v>550192</v>
      </c>
    </row>
    <row r="28" spans="1:52" x14ac:dyDescent="0.25">
      <c r="A28" s="90">
        <v>2750</v>
      </c>
      <c r="B28" s="193">
        <f t="shared" ref="B28:AG28" si="14">ROUND(B89*РАСЧЕТНЫЙ_КОЭФФИЦИЕНТ,0)</f>
        <v>165402</v>
      </c>
      <c r="C28" s="193">
        <f t="shared" si="14"/>
        <v>171838</v>
      </c>
      <c r="D28" s="193">
        <f t="shared" si="14"/>
        <v>178607</v>
      </c>
      <c r="E28" s="194">
        <f t="shared" si="14"/>
        <v>185043</v>
      </c>
      <c r="F28" s="194">
        <f t="shared" si="14"/>
        <v>197139</v>
      </c>
      <c r="G28" s="194">
        <f t="shared" si="14"/>
        <v>203575</v>
      </c>
      <c r="H28" s="194">
        <f t="shared" si="14"/>
        <v>205850</v>
      </c>
      <c r="I28" s="194">
        <f t="shared" si="14"/>
        <v>209623</v>
      </c>
      <c r="J28" s="194">
        <f t="shared" si="14"/>
        <v>215838</v>
      </c>
      <c r="K28" s="194">
        <f t="shared" si="14"/>
        <v>222274</v>
      </c>
      <c r="L28" s="194">
        <f t="shared" si="14"/>
        <v>229265</v>
      </c>
      <c r="M28" s="194">
        <f t="shared" si="14"/>
        <v>230985</v>
      </c>
      <c r="N28" s="194">
        <f t="shared" si="14"/>
        <v>242859</v>
      </c>
      <c r="O28" s="194">
        <f t="shared" si="14"/>
        <v>248907</v>
      </c>
      <c r="P28" s="194">
        <f t="shared" si="14"/>
        <v>254955</v>
      </c>
      <c r="Q28" s="194">
        <f t="shared" si="14"/>
        <v>257785</v>
      </c>
      <c r="R28" s="194">
        <f t="shared" si="14"/>
        <v>270491</v>
      </c>
      <c r="S28" s="194">
        <f t="shared" si="14"/>
        <v>276150</v>
      </c>
      <c r="T28" s="194">
        <f t="shared" si="14"/>
        <v>281421</v>
      </c>
      <c r="U28" s="194">
        <f t="shared" si="14"/>
        <v>281976</v>
      </c>
      <c r="V28" s="194">
        <f t="shared" si="14"/>
        <v>290909</v>
      </c>
      <c r="W28" s="194">
        <f t="shared" si="14"/>
        <v>296569</v>
      </c>
      <c r="X28" s="194">
        <f t="shared" si="14"/>
        <v>302062</v>
      </c>
      <c r="Y28" s="194">
        <f t="shared" si="14"/>
        <v>307888</v>
      </c>
      <c r="Z28" s="194">
        <f t="shared" si="14"/>
        <v>303560</v>
      </c>
      <c r="AA28" s="194">
        <f t="shared" si="14"/>
        <v>310718</v>
      </c>
      <c r="AB28" s="194">
        <f t="shared" si="14"/>
        <v>319429</v>
      </c>
      <c r="AC28" s="194">
        <f t="shared" si="14"/>
        <v>328695</v>
      </c>
      <c r="AD28" s="194">
        <f t="shared" si="14"/>
        <v>340791</v>
      </c>
      <c r="AE28" s="194">
        <f t="shared" si="14"/>
        <v>347948</v>
      </c>
      <c r="AF28" s="194">
        <f t="shared" si="14"/>
        <v>353608</v>
      </c>
      <c r="AG28" s="194">
        <f t="shared" si="14"/>
        <v>359212</v>
      </c>
      <c r="AH28" s="194">
        <f t="shared" ref="AH28:AZ28" si="15">ROUND(AH89*РАСЧЕТНЫЙ_КОЭФФИЦИЕНТ,0)</f>
        <v>363262</v>
      </c>
      <c r="AI28" s="194">
        <f t="shared" si="15"/>
        <v>374803</v>
      </c>
      <c r="AJ28" s="194">
        <f t="shared" si="15"/>
        <v>381905</v>
      </c>
      <c r="AK28" s="194">
        <f t="shared" si="15"/>
        <v>493874</v>
      </c>
      <c r="AL28" s="194">
        <f t="shared" si="15"/>
        <v>495594</v>
      </c>
      <c r="AM28" s="194">
        <f t="shared" si="15"/>
        <v>497481</v>
      </c>
      <c r="AN28" s="194">
        <f t="shared" si="15"/>
        <v>499756</v>
      </c>
      <c r="AO28" s="194">
        <f t="shared" si="15"/>
        <v>507135</v>
      </c>
      <c r="AP28" s="194">
        <f t="shared" si="15"/>
        <v>514848</v>
      </c>
      <c r="AQ28" s="194">
        <f t="shared" si="15"/>
        <v>521673</v>
      </c>
      <c r="AR28" s="194">
        <f t="shared" si="15"/>
        <v>528497</v>
      </c>
      <c r="AS28" s="193">
        <f t="shared" si="15"/>
        <v>530550</v>
      </c>
      <c r="AT28" s="193">
        <f t="shared" si="15"/>
        <v>532270</v>
      </c>
      <c r="AU28" s="193">
        <f t="shared" si="15"/>
        <v>537541</v>
      </c>
      <c r="AV28" s="193">
        <f t="shared" si="15"/>
        <v>556462</v>
      </c>
      <c r="AW28" s="193">
        <f t="shared" si="15"/>
        <v>556462</v>
      </c>
      <c r="AX28" s="193">
        <f t="shared" si="15"/>
        <v>546419</v>
      </c>
      <c r="AY28" s="193">
        <f t="shared" si="15"/>
        <v>551912</v>
      </c>
      <c r="AZ28" s="193">
        <f t="shared" si="15"/>
        <v>572553</v>
      </c>
    </row>
    <row r="29" spans="1:52" ht="15" customHeight="1" x14ac:dyDescent="0.25">
      <c r="A29" s="90">
        <v>2875</v>
      </c>
      <c r="B29" s="193">
        <f t="shared" ref="B29:AG29" si="16">ROUND(B90*РАСЧЕТНЫЙ_КОЭФФИЦИЕНТ,0)</f>
        <v>170506</v>
      </c>
      <c r="C29" s="193">
        <f t="shared" si="16"/>
        <v>176943</v>
      </c>
      <c r="D29" s="193">
        <f t="shared" si="16"/>
        <v>183712</v>
      </c>
      <c r="E29" s="194">
        <f t="shared" si="16"/>
        <v>190148</v>
      </c>
      <c r="F29" s="194">
        <f t="shared" si="16"/>
        <v>207515</v>
      </c>
      <c r="G29" s="194">
        <f t="shared" si="16"/>
        <v>215671</v>
      </c>
      <c r="H29" s="194">
        <f t="shared" si="16"/>
        <v>208847</v>
      </c>
      <c r="I29" s="194">
        <f t="shared" si="16"/>
        <v>215838</v>
      </c>
      <c r="J29" s="194">
        <f t="shared" si="16"/>
        <v>228322</v>
      </c>
      <c r="K29" s="194">
        <f t="shared" si="16"/>
        <v>234536</v>
      </c>
      <c r="L29" s="194">
        <f t="shared" si="16"/>
        <v>242693</v>
      </c>
      <c r="M29" s="194">
        <f t="shared" si="16"/>
        <v>244413</v>
      </c>
      <c r="N29" s="194">
        <f t="shared" si="16"/>
        <v>256841</v>
      </c>
      <c r="O29" s="194">
        <f t="shared" si="16"/>
        <v>263500</v>
      </c>
      <c r="P29" s="194">
        <f t="shared" si="16"/>
        <v>270491</v>
      </c>
      <c r="Q29" s="194">
        <f t="shared" si="16"/>
        <v>273709</v>
      </c>
      <c r="R29" s="194">
        <f t="shared" si="16"/>
        <v>277260</v>
      </c>
      <c r="S29" s="194">
        <f t="shared" si="16"/>
        <v>283141</v>
      </c>
      <c r="T29" s="194">
        <f t="shared" si="16"/>
        <v>290521</v>
      </c>
      <c r="U29" s="194">
        <f t="shared" si="16"/>
        <v>291353</v>
      </c>
      <c r="V29" s="194">
        <f t="shared" si="16"/>
        <v>299787</v>
      </c>
      <c r="W29" s="194">
        <f t="shared" si="16"/>
        <v>305613</v>
      </c>
      <c r="X29" s="194">
        <f t="shared" si="16"/>
        <v>312992</v>
      </c>
      <c r="Y29" s="194">
        <f t="shared" si="16"/>
        <v>319429</v>
      </c>
      <c r="Z29" s="194">
        <f t="shared" si="16"/>
        <v>327363</v>
      </c>
      <c r="AA29" s="194">
        <f t="shared" si="16"/>
        <v>332967</v>
      </c>
      <c r="AB29" s="194">
        <f t="shared" si="16"/>
        <v>342344</v>
      </c>
      <c r="AC29" s="194">
        <f t="shared" si="16"/>
        <v>357936</v>
      </c>
      <c r="AD29" s="194">
        <f t="shared" si="16"/>
        <v>363373</v>
      </c>
      <c r="AE29" s="194">
        <f t="shared" si="16"/>
        <v>369199</v>
      </c>
      <c r="AF29" s="194">
        <f t="shared" si="16"/>
        <v>382904</v>
      </c>
      <c r="AG29" s="194">
        <f t="shared" si="16"/>
        <v>389396</v>
      </c>
      <c r="AH29" s="194">
        <f t="shared" ref="AH29:AZ29" si="17">ROUND(AH90*РАСЧЕТНЫЙ_КОЭФФИЦИЕНТ,0)</f>
        <v>391227</v>
      </c>
      <c r="AI29" s="194">
        <f t="shared" si="17"/>
        <v>395222</v>
      </c>
      <c r="AJ29" s="194">
        <f t="shared" si="17"/>
        <v>413088</v>
      </c>
      <c r="AK29" s="194">
        <f t="shared" si="17"/>
        <v>504639</v>
      </c>
      <c r="AL29" s="194">
        <f t="shared" si="17"/>
        <v>509022</v>
      </c>
      <c r="AM29" s="194">
        <f t="shared" si="17"/>
        <v>516180</v>
      </c>
      <c r="AN29" s="194">
        <f t="shared" si="17"/>
        <v>523393</v>
      </c>
      <c r="AO29" s="194">
        <f t="shared" si="17"/>
        <v>531105</v>
      </c>
      <c r="AP29" s="194">
        <f t="shared" si="17"/>
        <v>534157</v>
      </c>
      <c r="AQ29" s="194">
        <f t="shared" si="17"/>
        <v>540759</v>
      </c>
      <c r="AR29" s="194">
        <f t="shared" si="17"/>
        <v>548527</v>
      </c>
      <c r="AS29" s="193">
        <f t="shared" si="17"/>
        <v>550969</v>
      </c>
      <c r="AT29" s="193">
        <f t="shared" si="17"/>
        <v>555685</v>
      </c>
      <c r="AU29" s="193">
        <f t="shared" si="17"/>
        <v>560623</v>
      </c>
      <c r="AV29" s="193">
        <f t="shared" si="17"/>
        <v>566449</v>
      </c>
      <c r="AW29" s="193">
        <f t="shared" si="17"/>
        <v>628093</v>
      </c>
      <c r="AX29" s="193">
        <f t="shared" si="17"/>
        <v>575438</v>
      </c>
      <c r="AY29" s="193">
        <f t="shared" si="17"/>
        <v>579377</v>
      </c>
      <c r="AZ29" s="193">
        <f t="shared" si="17"/>
        <v>585259</v>
      </c>
    </row>
    <row r="30" spans="1:52" ht="15" customHeight="1" x14ac:dyDescent="0.25">
      <c r="A30" s="90">
        <v>3000</v>
      </c>
      <c r="B30" s="193">
        <f t="shared" ref="B30:AG30" si="18">ROUND(B91*РАСЧЕТНЫЙ_КОЭФФИЦИЕНТ,0)</f>
        <v>174834</v>
      </c>
      <c r="C30" s="193">
        <f t="shared" si="18"/>
        <v>181270</v>
      </c>
      <c r="D30" s="193">
        <f t="shared" si="18"/>
        <v>187485</v>
      </c>
      <c r="E30" s="194">
        <f t="shared" si="18"/>
        <v>194698</v>
      </c>
      <c r="F30" s="194">
        <f t="shared" si="18"/>
        <v>213785</v>
      </c>
      <c r="G30" s="194">
        <f t="shared" si="18"/>
        <v>221497</v>
      </c>
      <c r="H30" s="194">
        <f t="shared" si="18"/>
        <v>220221</v>
      </c>
      <c r="I30" s="194">
        <f t="shared" si="18"/>
        <v>223384</v>
      </c>
      <c r="J30" s="194">
        <f t="shared" si="18"/>
        <v>234536</v>
      </c>
      <c r="K30" s="194">
        <f t="shared" si="18"/>
        <v>241749</v>
      </c>
      <c r="L30" s="194">
        <f t="shared" si="18"/>
        <v>249517</v>
      </c>
      <c r="M30" s="194">
        <f t="shared" si="18"/>
        <v>251015</v>
      </c>
      <c r="N30" s="194">
        <f t="shared" si="18"/>
        <v>264609</v>
      </c>
      <c r="O30" s="194">
        <f t="shared" si="18"/>
        <v>271212</v>
      </c>
      <c r="P30" s="194">
        <f t="shared" si="18"/>
        <v>276705</v>
      </c>
      <c r="Q30" s="194">
        <f t="shared" si="18"/>
        <v>281255</v>
      </c>
      <c r="R30" s="194">
        <f t="shared" si="18"/>
        <v>285583</v>
      </c>
      <c r="S30" s="194">
        <f t="shared" si="18"/>
        <v>292574</v>
      </c>
      <c r="T30" s="194">
        <f t="shared" si="18"/>
        <v>298622</v>
      </c>
      <c r="U30" s="194">
        <f t="shared" si="18"/>
        <v>299454</v>
      </c>
      <c r="V30" s="194">
        <f t="shared" si="18"/>
        <v>307499</v>
      </c>
      <c r="W30" s="194">
        <f t="shared" si="18"/>
        <v>315933</v>
      </c>
      <c r="X30" s="194">
        <f t="shared" si="18"/>
        <v>321759</v>
      </c>
      <c r="Y30" s="194">
        <f t="shared" si="18"/>
        <v>327752</v>
      </c>
      <c r="Z30" s="194">
        <f t="shared" si="18"/>
        <v>333633</v>
      </c>
      <c r="AA30" s="194">
        <f t="shared" si="18"/>
        <v>346506</v>
      </c>
      <c r="AB30" s="194">
        <f t="shared" si="18"/>
        <v>352942</v>
      </c>
      <c r="AC30" s="194">
        <f t="shared" si="18"/>
        <v>369199</v>
      </c>
      <c r="AD30" s="194">
        <f t="shared" si="18"/>
        <v>373582</v>
      </c>
      <c r="AE30" s="194">
        <f t="shared" si="18"/>
        <v>388120</v>
      </c>
      <c r="AF30" s="194">
        <f t="shared" si="18"/>
        <v>395000</v>
      </c>
      <c r="AG30" s="194">
        <f t="shared" si="18"/>
        <v>400382</v>
      </c>
      <c r="AH30" s="194">
        <f t="shared" ref="AH30:AZ30" si="19">ROUND(AH91*РАСЧЕТНЫЙ_КОЭФФИЦИЕНТ,0)</f>
        <v>406874</v>
      </c>
      <c r="AI30" s="194">
        <f t="shared" si="19"/>
        <v>412089</v>
      </c>
      <c r="AJ30" s="194">
        <f t="shared" si="19"/>
        <v>426848</v>
      </c>
      <c r="AK30" s="194">
        <f t="shared" si="19"/>
        <v>514459</v>
      </c>
      <c r="AL30" s="194">
        <f t="shared" si="19"/>
        <v>528497</v>
      </c>
      <c r="AM30" s="194">
        <f t="shared" si="19"/>
        <v>532825</v>
      </c>
      <c r="AN30" s="194">
        <f t="shared" si="19"/>
        <v>540593</v>
      </c>
      <c r="AO30" s="194">
        <f t="shared" si="19"/>
        <v>547751</v>
      </c>
      <c r="AP30" s="194">
        <f t="shared" si="19"/>
        <v>569501</v>
      </c>
      <c r="AQ30" s="194">
        <f t="shared" si="19"/>
        <v>569889</v>
      </c>
      <c r="AR30" s="194">
        <f t="shared" si="19"/>
        <v>577990</v>
      </c>
      <c r="AS30" s="193">
        <f t="shared" si="19"/>
        <v>586868</v>
      </c>
      <c r="AT30" s="193">
        <f t="shared" si="19"/>
        <v>591806</v>
      </c>
      <c r="AU30" s="193">
        <f t="shared" si="19"/>
        <v>628648</v>
      </c>
      <c r="AV30" s="193">
        <f t="shared" si="19"/>
        <v>634141</v>
      </c>
      <c r="AW30" s="193">
        <f t="shared" si="19"/>
        <v>639634</v>
      </c>
      <c r="AX30" s="193">
        <f t="shared" si="19"/>
        <v>588144</v>
      </c>
      <c r="AY30" s="193">
        <f t="shared" si="19"/>
        <v>590585</v>
      </c>
      <c r="AZ30" s="193">
        <f t="shared" si="19"/>
        <v>597465</v>
      </c>
    </row>
    <row r="31" spans="1:52" x14ac:dyDescent="0.25">
      <c r="A31" s="90">
        <v>3125</v>
      </c>
      <c r="B31" s="193">
        <f t="shared" ref="B31:AG31" si="20">ROUND(B92*РАСЧЕТНЫЙ_КОЭФФИЦИЕНТ,0)</f>
        <v>182768</v>
      </c>
      <c r="C31" s="193">
        <f t="shared" si="20"/>
        <v>190148</v>
      </c>
      <c r="D31" s="193">
        <f t="shared" si="20"/>
        <v>197694</v>
      </c>
      <c r="E31" s="194">
        <f t="shared" si="20"/>
        <v>205628</v>
      </c>
      <c r="F31" s="194">
        <f t="shared" si="20"/>
        <v>222108</v>
      </c>
      <c r="G31" s="194">
        <f t="shared" si="20"/>
        <v>230042</v>
      </c>
      <c r="H31" s="194">
        <f t="shared" si="20"/>
        <v>228488</v>
      </c>
      <c r="I31" s="194">
        <f t="shared" si="20"/>
        <v>233038</v>
      </c>
      <c r="J31" s="194">
        <f t="shared" si="20"/>
        <v>241583</v>
      </c>
      <c r="K31" s="194">
        <f t="shared" si="20"/>
        <v>251959</v>
      </c>
      <c r="L31" s="194">
        <f t="shared" si="20"/>
        <v>258395</v>
      </c>
      <c r="M31" s="194">
        <f t="shared" si="20"/>
        <v>261946</v>
      </c>
      <c r="N31" s="194">
        <f t="shared" si="20"/>
        <v>271212</v>
      </c>
      <c r="O31" s="194">
        <f t="shared" si="20"/>
        <v>278037</v>
      </c>
      <c r="P31" s="194">
        <f t="shared" si="20"/>
        <v>285416</v>
      </c>
      <c r="Q31" s="194">
        <f t="shared" si="20"/>
        <v>289023</v>
      </c>
      <c r="R31" s="194">
        <f t="shared" si="20"/>
        <v>292962</v>
      </c>
      <c r="S31" s="194">
        <f t="shared" si="20"/>
        <v>299787</v>
      </c>
      <c r="T31" s="194">
        <f t="shared" si="20"/>
        <v>307388</v>
      </c>
      <c r="U31" s="194">
        <f t="shared" si="20"/>
        <v>307777</v>
      </c>
      <c r="V31" s="194">
        <f t="shared" si="20"/>
        <v>316765</v>
      </c>
      <c r="W31" s="194">
        <f t="shared" si="20"/>
        <v>324866</v>
      </c>
      <c r="X31" s="194">
        <f t="shared" si="20"/>
        <v>330470</v>
      </c>
      <c r="Y31" s="194">
        <f t="shared" si="20"/>
        <v>346284</v>
      </c>
      <c r="Z31" s="194">
        <f t="shared" si="20"/>
        <v>341345</v>
      </c>
      <c r="AA31" s="194">
        <f t="shared" si="20"/>
        <v>356937</v>
      </c>
      <c r="AB31" s="194">
        <f t="shared" si="20"/>
        <v>362763</v>
      </c>
      <c r="AC31" s="194">
        <f t="shared" si="20"/>
        <v>371474</v>
      </c>
      <c r="AD31" s="194">
        <f t="shared" si="20"/>
        <v>382571</v>
      </c>
      <c r="AE31" s="194">
        <f t="shared" si="20"/>
        <v>398329</v>
      </c>
      <c r="AF31" s="194">
        <f t="shared" si="20"/>
        <v>404599</v>
      </c>
      <c r="AG31" s="194">
        <f t="shared" si="20"/>
        <v>410813</v>
      </c>
      <c r="AH31" s="194">
        <f t="shared" ref="AH31:AZ31" si="21">ROUND(AH92*РАСЧЕТНЫЙ_КОЭФФИЦИЕНТ,0)</f>
        <v>409148</v>
      </c>
      <c r="AI31" s="194">
        <f t="shared" si="21"/>
        <v>421411</v>
      </c>
      <c r="AJ31" s="194">
        <f t="shared" si="21"/>
        <v>442051</v>
      </c>
      <c r="AK31" s="194">
        <f t="shared" si="21"/>
        <v>522227</v>
      </c>
      <c r="AL31" s="194">
        <f t="shared" si="21"/>
        <v>537763</v>
      </c>
      <c r="AM31" s="194">
        <f t="shared" si="21"/>
        <v>551524</v>
      </c>
      <c r="AN31" s="194">
        <f t="shared" si="21"/>
        <v>552467</v>
      </c>
      <c r="AO31" s="194">
        <f t="shared" si="21"/>
        <v>557183</v>
      </c>
      <c r="AP31" s="194">
        <f t="shared" si="21"/>
        <v>563453</v>
      </c>
      <c r="AQ31" s="194">
        <f t="shared" si="21"/>
        <v>571387</v>
      </c>
      <c r="AR31" s="194">
        <f t="shared" si="21"/>
        <v>577824</v>
      </c>
      <c r="AS31" s="193">
        <f t="shared" si="21"/>
        <v>639801</v>
      </c>
      <c r="AT31" s="193">
        <f t="shared" si="21"/>
        <v>646403</v>
      </c>
      <c r="AU31" s="193">
        <f t="shared" si="21"/>
        <v>653395</v>
      </c>
      <c r="AV31" s="193">
        <f t="shared" si="21"/>
        <v>659054</v>
      </c>
      <c r="AW31" s="193">
        <f t="shared" si="21"/>
        <v>679140</v>
      </c>
      <c r="AX31" s="193">
        <f t="shared" si="21"/>
        <v>623377</v>
      </c>
      <c r="AY31" s="193">
        <f t="shared" si="21"/>
        <v>628704</v>
      </c>
      <c r="AZ31" s="193">
        <f t="shared" si="21"/>
        <v>636638</v>
      </c>
    </row>
    <row r="32" spans="1:52" x14ac:dyDescent="0.25">
      <c r="A32" s="90">
        <v>3250</v>
      </c>
      <c r="B32" s="193">
        <f t="shared" ref="B32:AG32" si="22">ROUND(B93*РАСЧЕТНЫЙ_КОЭФФИЦИЕНТ,0)</f>
        <v>186153</v>
      </c>
      <c r="C32" s="193">
        <f t="shared" si="22"/>
        <v>193921</v>
      </c>
      <c r="D32" s="193">
        <f t="shared" si="22"/>
        <v>201855</v>
      </c>
      <c r="E32" s="194">
        <f t="shared" si="22"/>
        <v>210178</v>
      </c>
      <c r="F32" s="194">
        <f t="shared" si="22"/>
        <v>224937</v>
      </c>
      <c r="G32" s="194">
        <f t="shared" si="22"/>
        <v>235147</v>
      </c>
      <c r="H32" s="194">
        <f t="shared" si="22"/>
        <v>248352</v>
      </c>
      <c r="I32" s="194">
        <f t="shared" si="22"/>
        <v>253623</v>
      </c>
      <c r="J32" s="194">
        <f t="shared" si="22"/>
        <v>263278</v>
      </c>
      <c r="K32" s="194">
        <f t="shared" si="22"/>
        <v>270657</v>
      </c>
      <c r="L32" s="194">
        <f t="shared" si="22"/>
        <v>263111</v>
      </c>
      <c r="M32" s="194">
        <f t="shared" si="22"/>
        <v>264609</v>
      </c>
      <c r="N32" s="194">
        <f t="shared" si="22"/>
        <v>278203</v>
      </c>
      <c r="O32" s="194">
        <f t="shared" si="22"/>
        <v>285583</v>
      </c>
      <c r="P32" s="194">
        <f t="shared" si="22"/>
        <v>292019</v>
      </c>
      <c r="Q32" s="194">
        <f t="shared" si="22"/>
        <v>296569</v>
      </c>
      <c r="R32" s="194">
        <f t="shared" si="22"/>
        <v>300730</v>
      </c>
      <c r="S32" s="194">
        <f t="shared" si="22"/>
        <v>307721</v>
      </c>
      <c r="T32" s="194">
        <f t="shared" si="22"/>
        <v>316322</v>
      </c>
      <c r="U32" s="194">
        <f t="shared" si="22"/>
        <v>315656</v>
      </c>
      <c r="V32" s="194">
        <f t="shared" si="22"/>
        <v>325865</v>
      </c>
      <c r="W32" s="194">
        <f t="shared" si="22"/>
        <v>332745</v>
      </c>
      <c r="X32" s="194">
        <f t="shared" si="22"/>
        <v>339847</v>
      </c>
      <c r="Y32" s="194">
        <f t="shared" si="22"/>
        <v>356105</v>
      </c>
      <c r="Z32" s="194">
        <f t="shared" si="22"/>
        <v>350445</v>
      </c>
      <c r="AA32" s="194">
        <f t="shared" si="22"/>
        <v>362929</v>
      </c>
      <c r="AB32" s="194">
        <f t="shared" si="22"/>
        <v>369199</v>
      </c>
      <c r="AC32" s="194">
        <f t="shared" si="22"/>
        <v>380296</v>
      </c>
      <c r="AD32" s="194">
        <f t="shared" si="22"/>
        <v>393335</v>
      </c>
      <c r="AE32" s="194">
        <f t="shared" si="22"/>
        <v>409759</v>
      </c>
      <c r="AF32" s="194">
        <f t="shared" si="22"/>
        <v>407928</v>
      </c>
      <c r="AG32" s="194">
        <f t="shared" si="22"/>
        <v>413920</v>
      </c>
      <c r="AH32" s="194">
        <f t="shared" ref="AH32:AZ32" si="23">ROUND(AH93*РАСЧЕТНЫЙ_КОЭФФИЦИЕНТ,0)</f>
        <v>420800</v>
      </c>
      <c r="AI32" s="194">
        <f t="shared" si="23"/>
        <v>432064</v>
      </c>
      <c r="AJ32" s="194">
        <f t="shared" si="23"/>
        <v>449098</v>
      </c>
      <c r="AK32" s="194">
        <f t="shared" si="23"/>
        <v>550414</v>
      </c>
      <c r="AL32" s="194">
        <f t="shared" si="23"/>
        <v>556073</v>
      </c>
      <c r="AM32" s="194">
        <f t="shared" si="23"/>
        <v>566283</v>
      </c>
      <c r="AN32" s="194">
        <f t="shared" si="23"/>
        <v>562510</v>
      </c>
      <c r="AO32" s="194">
        <f t="shared" si="23"/>
        <v>570999</v>
      </c>
      <c r="AP32" s="194">
        <f t="shared" si="23"/>
        <v>595357</v>
      </c>
      <c r="AQ32" s="194">
        <f t="shared" si="23"/>
        <v>610504</v>
      </c>
      <c r="AR32" s="194">
        <f t="shared" si="23"/>
        <v>634308</v>
      </c>
      <c r="AS32" s="193">
        <f t="shared" si="23"/>
        <v>668154</v>
      </c>
      <c r="AT32" s="193">
        <f t="shared" si="23"/>
        <v>673425</v>
      </c>
      <c r="AU32" s="193">
        <f t="shared" si="23"/>
        <v>674978</v>
      </c>
      <c r="AV32" s="193">
        <f t="shared" si="23"/>
        <v>677031</v>
      </c>
      <c r="AW32" s="193">
        <f t="shared" si="23"/>
        <v>681193</v>
      </c>
      <c r="AX32" s="193">
        <f t="shared" si="23"/>
        <v>625264</v>
      </c>
      <c r="AY32" s="193">
        <f t="shared" si="23"/>
        <v>630590</v>
      </c>
      <c r="AZ32" s="193">
        <f t="shared" si="23"/>
        <v>644850</v>
      </c>
    </row>
    <row r="33" spans="1:52" x14ac:dyDescent="0.25">
      <c r="A33" s="90">
        <v>3375</v>
      </c>
      <c r="B33" s="193">
        <f t="shared" ref="B33:AG33" si="24">ROUND(B94*РАСЧЕТНЫЙ_КОЭФФИЦИЕНТ,0)</f>
        <v>192035</v>
      </c>
      <c r="C33" s="193">
        <f t="shared" si="24"/>
        <v>199802</v>
      </c>
      <c r="D33" s="193">
        <f t="shared" si="24"/>
        <v>208125</v>
      </c>
      <c r="E33" s="194">
        <f t="shared" si="24"/>
        <v>216781</v>
      </c>
      <c r="F33" s="194">
        <f t="shared" si="24"/>
        <v>236478</v>
      </c>
      <c r="G33" s="194">
        <f t="shared" si="24"/>
        <v>243081</v>
      </c>
      <c r="H33" s="194">
        <f t="shared" si="24"/>
        <v>252680</v>
      </c>
      <c r="I33" s="194">
        <f t="shared" si="24"/>
        <v>260670</v>
      </c>
      <c r="J33" s="194">
        <f t="shared" si="24"/>
        <v>262556</v>
      </c>
      <c r="K33" s="194">
        <f t="shared" si="24"/>
        <v>285028</v>
      </c>
      <c r="L33" s="194">
        <f t="shared" si="24"/>
        <v>276539</v>
      </c>
      <c r="M33" s="194">
        <f t="shared" si="24"/>
        <v>278037</v>
      </c>
      <c r="N33" s="194">
        <f t="shared" si="24"/>
        <v>292407</v>
      </c>
      <c r="O33" s="194">
        <f t="shared" si="24"/>
        <v>300508</v>
      </c>
      <c r="P33" s="194">
        <f t="shared" si="24"/>
        <v>299454</v>
      </c>
      <c r="Q33" s="194">
        <f t="shared" si="24"/>
        <v>303837</v>
      </c>
      <c r="R33" s="194">
        <f t="shared" si="24"/>
        <v>311106</v>
      </c>
      <c r="S33" s="194">
        <f t="shared" si="24"/>
        <v>319429</v>
      </c>
      <c r="T33" s="194">
        <f t="shared" si="24"/>
        <v>332135</v>
      </c>
      <c r="U33" s="194">
        <f t="shared" si="24"/>
        <v>332745</v>
      </c>
      <c r="V33" s="194">
        <f t="shared" si="24"/>
        <v>333411</v>
      </c>
      <c r="W33" s="194">
        <f t="shared" si="24"/>
        <v>344453</v>
      </c>
      <c r="X33" s="194">
        <f t="shared" si="24"/>
        <v>357936</v>
      </c>
      <c r="Y33" s="194">
        <f t="shared" si="24"/>
        <v>364816</v>
      </c>
      <c r="Z33" s="194">
        <f t="shared" si="24"/>
        <v>371252</v>
      </c>
      <c r="AA33" s="194">
        <f t="shared" si="24"/>
        <v>382072</v>
      </c>
      <c r="AB33" s="194">
        <f t="shared" si="24"/>
        <v>392725</v>
      </c>
      <c r="AC33" s="194">
        <f t="shared" si="24"/>
        <v>410425</v>
      </c>
      <c r="AD33" s="194">
        <f t="shared" si="24"/>
        <v>419968</v>
      </c>
      <c r="AE33" s="194">
        <f t="shared" si="24"/>
        <v>427237</v>
      </c>
      <c r="AF33" s="194">
        <f t="shared" si="24"/>
        <v>438722</v>
      </c>
      <c r="AG33" s="194">
        <f t="shared" si="24"/>
        <v>445158</v>
      </c>
      <c r="AH33" s="194">
        <f t="shared" ref="AH33:AZ33" si="25">ROUND(AH94*РАСЧЕТНЫЙ_КОЭФФИЦИЕНТ,0)</f>
        <v>452649</v>
      </c>
      <c r="AI33" s="194">
        <f t="shared" si="25"/>
        <v>456810</v>
      </c>
      <c r="AJ33" s="194">
        <f t="shared" si="25"/>
        <v>478061</v>
      </c>
      <c r="AK33" s="194">
        <f t="shared" si="25"/>
        <v>566449</v>
      </c>
      <c r="AL33" s="194">
        <f t="shared" si="25"/>
        <v>582706</v>
      </c>
      <c r="AM33" s="194">
        <f t="shared" si="25"/>
        <v>600850</v>
      </c>
      <c r="AN33" s="194">
        <f t="shared" si="25"/>
        <v>583650</v>
      </c>
      <c r="AO33" s="194">
        <f t="shared" si="25"/>
        <v>642076</v>
      </c>
      <c r="AP33" s="194">
        <f t="shared" si="25"/>
        <v>654726</v>
      </c>
      <c r="AQ33" s="194">
        <f t="shared" si="25"/>
        <v>657778</v>
      </c>
      <c r="AR33" s="194">
        <f t="shared" si="25"/>
        <v>663437</v>
      </c>
      <c r="AS33" s="193">
        <f t="shared" si="25"/>
        <v>666045</v>
      </c>
      <c r="AT33" s="193">
        <f t="shared" si="25"/>
        <v>667987</v>
      </c>
      <c r="AU33" s="193">
        <f t="shared" si="25"/>
        <v>671150</v>
      </c>
      <c r="AV33" s="193">
        <f t="shared" si="25"/>
        <v>677586</v>
      </c>
      <c r="AW33" s="193">
        <f t="shared" si="25"/>
        <v>684022</v>
      </c>
      <c r="AX33" s="193">
        <f t="shared" si="25"/>
        <v>627871</v>
      </c>
      <c r="AY33" s="193">
        <f t="shared" si="25"/>
        <v>639357</v>
      </c>
      <c r="AZ33" s="193">
        <f t="shared" si="25"/>
        <v>641243</v>
      </c>
    </row>
    <row r="34" spans="1:52" x14ac:dyDescent="0.25">
      <c r="A34" s="90">
        <v>3500</v>
      </c>
      <c r="B34" s="193">
        <f t="shared" ref="B34:AG34" si="26">ROUND(B95*РАСЧЕТНЫЙ_КОЭФФИЦИЕНТ,0)</f>
        <v>198249</v>
      </c>
      <c r="C34" s="193">
        <f t="shared" si="26"/>
        <v>205462</v>
      </c>
      <c r="D34" s="193">
        <f t="shared" si="26"/>
        <v>213008</v>
      </c>
      <c r="E34" s="194">
        <f t="shared" si="26"/>
        <v>220942</v>
      </c>
      <c r="F34" s="194">
        <f t="shared" si="26"/>
        <v>241749</v>
      </c>
      <c r="G34" s="194">
        <f t="shared" si="26"/>
        <v>249517</v>
      </c>
      <c r="H34" s="194">
        <f t="shared" si="26"/>
        <v>258728</v>
      </c>
      <c r="I34" s="194">
        <f t="shared" si="26"/>
        <v>266496</v>
      </c>
      <c r="J34" s="194">
        <f t="shared" si="26"/>
        <v>268604</v>
      </c>
      <c r="K34" s="194">
        <f t="shared" si="26"/>
        <v>292019</v>
      </c>
      <c r="L34" s="194">
        <f t="shared" si="26"/>
        <v>282198</v>
      </c>
      <c r="M34" s="194">
        <f t="shared" si="26"/>
        <v>285416</v>
      </c>
      <c r="N34" s="194">
        <f t="shared" si="26"/>
        <v>300508</v>
      </c>
      <c r="O34" s="194">
        <f t="shared" si="26"/>
        <v>307721</v>
      </c>
      <c r="P34" s="194">
        <f t="shared" si="26"/>
        <v>307166</v>
      </c>
      <c r="Q34" s="194">
        <f t="shared" si="26"/>
        <v>311328</v>
      </c>
      <c r="R34" s="194">
        <f t="shared" si="26"/>
        <v>319873</v>
      </c>
      <c r="S34" s="194">
        <f t="shared" si="26"/>
        <v>327141</v>
      </c>
      <c r="T34" s="194">
        <f t="shared" si="26"/>
        <v>340680</v>
      </c>
      <c r="U34" s="194">
        <f t="shared" si="26"/>
        <v>341512</v>
      </c>
      <c r="V34" s="194">
        <f t="shared" si="26"/>
        <v>346117</v>
      </c>
      <c r="W34" s="194">
        <f t="shared" si="26"/>
        <v>359600</v>
      </c>
      <c r="X34" s="194">
        <f t="shared" si="26"/>
        <v>367756</v>
      </c>
      <c r="Y34" s="194">
        <f t="shared" si="26"/>
        <v>373582</v>
      </c>
      <c r="Z34" s="194">
        <f t="shared" si="26"/>
        <v>380241</v>
      </c>
      <c r="AA34" s="194">
        <f t="shared" si="26"/>
        <v>395832</v>
      </c>
      <c r="AB34" s="194">
        <f t="shared" si="26"/>
        <v>402490</v>
      </c>
      <c r="AC34" s="194">
        <f t="shared" si="26"/>
        <v>421244</v>
      </c>
      <c r="AD34" s="194">
        <f t="shared" si="26"/>
        <v>427070</v>
      </c>
      <c r="AE34" s="194">
        <f t="shared" si="26"/>
        <v>442883</v>
      </c>
      <c r="AF34" s="194">
        <f t="shared" si="26"/>
        <v>450152</v>
      </c>
      <c r="AG34" s="194">
        <f t="shared" si="26"/>
        <v>467852</v>
      </c>
      <c r="AH34" s="194">
        <f t="shared" ref="AH34:AZ34" si="27">ROUND(AH95*РАСЧЕТНЫЙ_КОЭФФИЦИЕНТ,0)</f>
        <v>470959</v>
      </c>
      <c r="AI34" s="194">
        <f t="shared" si="27"/>
        <v>471569</v>
      </c>
      <c r="AJ34" s="194">
        <f t="shared" si="27"/>
        <v>485940</v>
      </c>
      <c r="AK34" s="194">
        <f t="shared" si="27"/>
        <v>581985</v>
      </c>
      <c r="AL34" s="194">
        <f t="shared" si="27"/>
        <v>603125</v>
      </c>
      <c r="AM34" s="194">
        <f t="shared" si="27"/>
        <v>616552</v>
      </c>
      <c r="AN34" s="194">
        <f t="shared" si="27"/>
        <v>644351</v>
      </c>
      <c r="AO34" s="194">
        <f t="shared" si="27"/>
        <v>655503</v>
      </c>
      <c r="AP34" s="194">
        <f t="shared" si="27"/>
        <v>666656</v>
      </c>
      <c r="AQ34" s="194">
        <f t="shared" si="27"/>
        <v>672482</v>
      </c>
      <c r="AR34" s="194">
        <f t="shared" si="27"/>
        <v>674978</v>
      </c>
      <c r="AS34" s="193">
        <f t="shared" si="27"/>
        <v>678363</v>
      </c>
      <c r="AT34" s="193">
        <f t="shared" si="27"/>
        <v>681748</v>
      </c>
      <c r="AU34" s="193">
        <f t="shared" si="27"/>
        <v>684966</v>
      </c>
      <c r="AV34" s="193">
        <f t="shared" si="27"/>
        <v>685909</v>
      </c>
      <c r="AW34" s="193">
        <f t="shared" si="27"/>
        <v>710655</v>
      </c>
      <c r="AX34" s="193">
        <f t="shared" si="27"/>
        <v>646570</v>
      </c>
      <c r="AY34" s="193">
        <f t="shared" si="27"/>
        <v>652451</v>
      </c>
      <c r="AZ34" s="193">
        <f t="shared" si="27"/>
        <v>660164</v>
      </c>
    </row>
    <row r="35" spans="1:52" x14ac:dyDescent="0.25">
      <c r="A35" s="90">
        <v>3625</v>
      </c>
      <c r="B35" s="193">
        <f t="shared" ref="B35:AG35" si="28">ROUND(B96*РАСЧЕТНЫЙ_КОЭФФИЦИЕНТ,0)</f>
        <v>208847</v>
      </c>
      <c r="C35" s="193">
        <f t="shared" si="28"/>
        <v>216393</v>
      </c>
      <c r="D35" s="193">
        <f t="shared" si="28"/>
        <v>223772</v>
      </c>
      <c r="E35" s="194">
        <f t="shared" si="28"/>
        <v>231707</v>
      </c>
      <c r="F35" s="194">
        <f t="shared" si="28"/>
        <v>247964</v>
      </c>
      <c r="G35" s="194">
        <f t="shared" si="28"/>
        <v>255565</v>
      </c>
      <c r="H35" s="194">
        <f t="shared" si="28"/>
        <v>264831</v>
      </c>
      <c r="I35" s="194">
        <f t="shared" si="28"/>
        <v>272544</v>
      </c>
      <c r="J35" s="194">
        <f t="shared" si="28"/>
        <v>275207</v>
      </c>
      <c r="K35" s="194">
        <f t="shared" si="28"/>
        <v>298622</v>
      </c>
      <c r="L35" s="194">
        <f t="shared" si="28"/>
        <v>289744</v>
      </c>
      <c r="M35" s="194">
        <f t="shared" si="28"/>
        <v>291631</v>
      </c>
      <c r="N35" s="194">
        <f t="shared" si="28"/>
        <v>306556</v>
      </c>
      <c r="O35" s="194">
        <f t="shared" si="28"/>
        <v>315101</v>
      </c>
      <c r="P35" s="194">
        <f t="shared" si="28"/>
        <v>316211</v>
      </c>
      <c r="Q35" s="194">
        <f t="shared" si="28"/>
        <v>327918</v>
      </c>
      <c r="R35" s="194">
        <f t="shared" si="28"/>
        <v>332468</v>
      </c>
      <c r="S35" s="194">
        <f t="shared" si="28"/>
        <v>340402</v>
      </c>
      <c r="T35" s="194">
        <f t="shared" si="28"/>
        <v>349002</v>
      </c>
      <c r="U35" s="194">
        <f t="shared" si="28"/>
        <v>349224</v>
      </c>
      <c r="V35" s="194">
        <f t="shared" si="28"/>
        <v>360821</v>
      </c>
      <c r="W35" s="194">
        <f t="shared" si="28"/>
        <v>368367</v>
      </c>
      <c r="X35" s="194">
        <f t="shared" si="28"/>
        <v>376468</v>
      </c>
      <c r="Y35" s="194">
        <f t="shared" si="28"/>
        <v>393724</v>
      </c>
      <c r="Z35" s="194">
        <f t="shared" si="28"/>
        <v>388230</v>
      </c>
      <c r="AA35" s="194">
        <f t="shared" si="28"/>
        <v>405597</v>
      </c>
      <c r="AB35" s="194">
        <f t="shared" si="28"/>
        <v>412921</v>
      </c>
      <c r="AC35" s="194">
        <f t="shared" si="28"/>
        <v>423908</v>
      </c>
      <c r="AD35" s="194">
        <f t="shared" si="28"/>
        <v>445325</v>
      </c>
      <c r="AE35" s="194">
        <f t="shared" si="28"/>
        <v>455756</v>
      </c>
      <c r="AF35" s="194">
        <f t="shared" si="28"/>
        <v>473234</v>
      </c>
      <c r="AG35" s="194">
        <f t="shared" si="28"/>
        <v>473900</v>
      </c>
      <c r="AH35" s="194">
        <f t="shared" ref="AH35:AZ35" si="29">ROUND(AH96*РАСЧЕТНЫЙ_КОЭФФИЦИЕНТ,0)</f>
        <v>479892</v>
      </c>
      <c r="AI35" s="194">
        <f t="shared" si="29"/>
        <v>485330</v>
      </c>
      <c r="AJ35" s="194">
        <f t="shared" si="29"/>
        <v>502197</v>
      </c>
      <c r="AK35" s="194">
        <f t="shared" si="29"/>
        <v>605788</v>
      </c>
      <c r="AL35" s="194">
        <f t="shared" si="29"/>
        <v>636028</v>
      </c>
      <c r="AM35" s="194">
        <f t="shared" si="29"/>
        <v>654171</v>
      </c>
      <c r="AN35" s="194">
        <f t="shared" si="29"/>
        <v>666434</v>
      </c>
      <c r="AO35" s="194">
        <f t="shared" si="29"/>
        <v>667377</v>
      </c>
      <c r="AP35" s="194">
        <f t="shared" si="29"/>
        <v>676255</v>
      </c>
      <c r="AQ35" s="194">
        <f t="shared" si="29"/>
        <v>681748</v>
      </c>
      <c r="AR35" s="194">
        <f t="shared" si="29"/>
        <v>685354</v>
      </c>
      <c r="AS35" s="193">
        <f t="shared" si="29"/>
        <v>688961</v>
      </c>
      <c r="AT35" s="193">
        <f t="shared" si="29"/>
        <v>689904</v>
      </c>
      <c r="AU35" s="193">
        <f t="shared" si="29"/>
        <v>701445</v>
      </c>
      <c r="AV35" s="193">
        <f t="shared" si="29"/>
        <v>712375</v>
      </c>
      <c r="AW35" s="193">
        <f t="shared" si="29"/>
        <v>715205</v>
      </c>
      <c r="AX35" s="193">
        <f t="shared" si="29"/>
        <v>656058</v>
      </c>
      <c r="AY35" s="193">
        <f t="shared" si="29"/>
        <v>661218</v>
      </c>
      <c r="AZ35" s="193">
        <f t="shared" si="29"/>
        <v>671871</v>
      </c>
    </row>
    <row r="36" spans="1:52" x14ac:dyDescent="0.25">
      <c r="A36" s="90">
        <v>3750</v>
      </c>
      <c r="B36" s="193">
        <f t="shared" ref="B36:AG36" si="30">ROUND(B97*РАСЧЕТНЫЙ_КОЭФФИЦИЕНТ,0)</f>
        <v>211510</v>
      </c>
      <c r="C36" s="193">
        <f t="shared" si="30"/>
        <v>219833</v>
      </c>
      <c r="D36" s="193">
        <f t="shared" si="30"/>
        <v>227934</v>
      </c>
      <c r="E36" s="194">
        <f t="shared" si="30"/>
        <v>236645</v>
      </c>
      <c r="F36" s="194">
        <f t="shared" si="30"/>
        <v>252902</v>
      </c>
      <c r="G36" s="194">
        <f t="shared" si="30"/>
        <v>262168</v>
      </c>
      <c r="H36" s="194">
        <f t="shared" si="30"/>
        <v>270657</v>
      </c>
      <c r="I36" s="194">
        <f t="shared" si="30"/>
        <v>279146</v>
      </c>
      <c r="J36" s="194">
        <f t="shared" si="30"/>
        <v>281976</v>
      </c>
      <c r="K36" s="194">
        <f t="shared" si="30"/>
        <v>304892</v>
      </c>
      <c r="L36" s="194">
        <f t="shared" si="30"/>
        <v>296347</v>
      </c>
      <c r="M36" s="194">
        <f t="shared" si="30"/>
        <v>298622</v>
      </c>
      <c r="N36" s="194">
        <f t="shared" si="30"/>
        <v>314879</v>
      </c>
      <c r="O36" s="194">
        <f t="shared" si="30"/>
        <v>322258</v>
      </c>
      <c r="P36" s="194">
        <f t="shared" si="30"/>
        <v>324145</v>
      </c>
      <c r="Q36" s="194">
        <f t="shared" si="30"/>
        <v>336074</v>
      </c>
      <c r="R36" s="194">
        <f t="shared" si="30"/>
        <v>340791</v>
      </c>
      <c r="S36" s="194">
        <f t="shared" si="30"/>
        <v>348559</v>
      </c>
      <c r="T36" s="194">
        <f t="shared" si="30"/>
        <v>357325</v>
      </c>
      <c r="U36" s="194">
        <f t="shared" si="30"/>
        <v>357714</v>
      </c>
      <c r="V36" s="194">
        <f t="shared" si="30"/>
        <v>368755</v>
      </c>
      <c r="W36" s="194">
        <f t="shared" si="30"/>
        <v>378132</v>
      </c>
      <c r="X36" s="194">
        <f t="shared" si="30"/>
        <v>385623</v>
      </c>
      <c r="Y36" s="194">
        <f t="shared" si="30"/>
        <v>403156</v>
      </c>
      <c r="Z36" s="194">
        <f t="shared" si="30"/>
        <v>397663</v>
      </c>
      <c r="AA36" s="194">
        <f t="shared" si="30"/>
        <v>412089</v>
      </c>
      <c r="AB36" s="194">
        <f t="shared" si="30"/>
        <v>418303</v>
      </c>
      <c r="AC36" s="194">
        <f t="shared" si="30"/>
        <v>432452</v>
      </c>
      <c r="AD36" s="194">
        <f t="shared" si="30"/>
        <v>465743</v>
      </c>
      <c r="AE36" s="194">
        <f t="shared" si="30"/>
        <v>473289</v>
      </c>
      <c r="AF36" s="194">
        <f t="shared" si="30"/>
        <v>474066</v>
      </c>
      <c r="AG36" s="194">
        <f t="shared" si="30"/>
        <v>481168</v>
      </c>
      <c r="AH36" s="194">
        <f t="shared" ref="AH36:AZ36" si="31">ROUND(AH97*РАСЧЕТНЫЙ_КОЭФФИЦИЕНТ,0)</f>
        <v>480114</v>
      </c>
      <c r="AI36" s="194">
        <f t="shared" si="31"/>
        <v>496149</v>
      </c>
      <c r="AJ36" s="194">
        <f t="shared" si="31"/>
        <v>514238</v>
      </c>
      <c r="AK36" s="194">
        <f t="shared" si="31"/>
        <v>684577</v>
      </c>
      <c r="AL36" s="194">
        <f t="shared" si="31"/>
        <v>686297</v>
      </c>
      <c r="AM36" s="194">
        <f t="shared" si="31"/>
        <v>698005</v>
      </c>
      <c r="AN36" s="194">
        <f t="shared" si="31"/>
        <v>671150</v>
      </c>
      <c r="AO36" s="194">
        <f t="shared" si="31"/>
        <v>671760</v>
      </c>
      <c r="AP36" s="194">
        <f t="shared" si="31"/>
        <v>715427</v>
      </c>
      <c r="AQ36" s="194">
        <f t="shared" si="31"/>
        <v>716537</v>
      </c>
      <c r="AR36" s="194">
        <f t="shared" si="31"/>
        <v>719589</v>
      </c>
      <c r="AS36" s="193">
        <f t="shared" si="31"/>
        <v>726191</v>
      </c>
      <c r="AT36" s="193">
        <f t="shared" si="31"/>
        <v>733904</v>
      </c>
      <c r="AU36" s="193">
        <f t="shared" si="31"/>
        <v>743780</v>
      </c>
      <c r="AV36" s="193">
        <f t="shared" si="31"/>
        <v>767583</v>
      </c>
      <c r="AW36" s="193">
        <f t="shared" si="31"/>
        <v>774741</v>
      </c>
      <c r="AX36" s="193">
        <f t="shared" si="31"/>
        <v>705551</v>
      </c>
      <c r="AY36" s="193">
        <f t="shared" si="31"/>
        <v>709657</v>
      </c>
      <c r="AZ36" s="193">
        <f t="shared" si="31"/>
        <v>732517</v>
      </c>
    </row>
    <row r="37" spans="1:52" x14ac:dyDescent="0.25">
      <c r="A37" s="90">
        <v>3875</v>
      </c>
      <c r="B37" s="193">
        <f t="shared" ref="B37:AG37" si="32">ROUND(B98*РАСЧЕТНЫЙ_КОЭФФИЦИЕНТ,0)</f>
        <v>213396</v>
      </c>
      <c r="C37" s="193">
        <f t="shared" si="32"/>
        <v>222662</v>
      </c>
      <c r="D37" s="193">
        <f t="shared" si="32"/>
        <v>231928</v>
      </c>
      <c r="E37" s="194">
        <f t="shared" si="32"/>
        <v>241916</v>
      </c>
      <c r="F37" s="194">
        <f t="shared" si="32"/>
        <v>264831</v>
      </c>
      <c r="G37" s="194">
        <f t="shared" si="32"/>
        <v>274042</v>
      </c>
      <c r="H37" s="194">
        <f t="shared" si="32"/>
        <v>282587</v>
      </c>
      <c r="I37" s="194">
        <f t="shared" si="32"/>
        <v>292407</v>
      </c>
      <c r="J37" s="194">
        <f t="shared" si="32"/>
        <v>293906</v>
      </c>
      <c r="K37" s="194">
        <f t="shared" si="32"/>
        <v>318485</v>
      </c>
      <c r="L37" s="194">
        <f t="shared" si="32"/>
        <v>309774</v>
      </c>
      <c r="M37" s="194">
        <f t="shared" si="32"/>
        <v>312271</v>
      </c>
      <c r="N37" s="194">
        <f t="shared" si="32"/>
        <v>329250</v>
      </c>
      <c r="O37" s="194">
        <f t="shared" si="32"/>
        <v>336629</v>
      </c>
      <c r="P37" s="194">
        <f t="shared" si="32"/>
        <v>339292</v>
      </c>
      <c r="Q37" s="194">
        <f t="shared" si="32"/>
        <v>351000</v>
      </c>
      <c r="R37" s="194">
        <f t="shared" si="32"/>
        <v>356271</v>
      </c>
      <c r="S37" s="194">
        <f t="shared" si="32"/>
        <v>365149</v>
      </c>
      <c r="T37" s="194">
        <f t="shared" si="32"/>
        <v>373749</v>
      </c>
      <c r="U37" s="194">
        <f t="shared" si="32"/>
        <v>374415</v>
      </c>
      <c r="V37" s="194">
        <f t="shared" si="32"/>
        <v>385956</v>
      </c>
      <c r="W37" s="194">
        <f t="shared" si="32"/>
        <v>394445</v>
      </c>
      <c r="X37" s="194">
        <f t="shared" si="32"/>
        <v>403766</v>
      </c>
      <c r="Y37" s="194">
        <f t="shared" si="32"/>
        <v>422631</v>
      </c>
      <c r="Z37" s="194">
        <f t="shared" si="32"/>
        <v>418525</v>
      </c>
      <c r="AA37" s="194">
        <f t="shared" si="32"/>
        <v>435171</v>
      </c>
      <c r="AB37" s="194">
        <f t="shared" si="32"/>
        <v>442883</v>
      </c>
      <c r="AC37" s="194">
        <f t="shared" si="32"/>
        <v>463025</v>
      </c>
      <c r="AD37" s="194">
        <f t="shared" si="32"/>
        <v>477229</v>
      </c>
      <c r="AE37" s="194">
        <f t="shared" si="32"/>
        <v>487605</v>
      </c>
      <c r="AF37" s="194">
        <f t="shared" si="32"/>
        <v>495317</v>
      </c>
      <c r="AG37" s="194">
        <f t="shared" si="32"/>
        <v>503640</v>
      </c>
      <c r="AH37" s="194">
        <f t="shared" ref="AH37:AZ37" si="33">ROUND(AH98*РАСЧЕТНЫЙ_КОЭФФИЦИЕНТ,0)</f>
        <v>512185</v>
      </c>
      <c r="AI37" s="194">
        <f t="shared" si="33"/>
        <v>526222</v>
      </c>
      <c r="AJ37" s="194">
        <f t="shared" si="33"/>
        <v>563342</v>
      </c>
      <c r="AK37" s="194">
        <f t="shared" si="33"/>
        <v>711044</v>
      </c>
      <c r="AL37" s="194">
        <f t="shared" si="33"/>
        <v>711987</v>
      </c>
      <c r="AM37" s="194">
        <f t="shared" si="33"/>
        <v>743947</v>
      </c>
      <c r="AN37" s="194">
        <f t="shared" si="33"/>
        <v>714650</v>
      </c>
      <c r="AO37" s="194">
        <f t="shared" si="33"/>
        <v>740728</v>
      </c>
      <c r="AP37" s="194">
        <f t="shared" si="33"/>
        <v>757762</v>
      </c>
      <c r="AQ37" s="194">
        <f t="shared" si="33"/>
        <v>758872</v>
      </c>
      <c r="AR37" s="194">
        <f t="shared" si="33"/>
        <v>759649</v>
      </c>
      <c r="AS37" s="193">
        <f t="shared" si="33"/>
        <v>761147</v>
      </c>
      <c r="AT37" s="193">
        <f t="shared" si="33"/>
        <v>763034</v>
      </c>
      <c r="AU37" s="193">
        <f t="shared" si="33"/>
        <v>769248</v>
      </c>
      <c r="AV37" s="193">
        <f t="shared" si="33"/>
        <v>776073</v>
      </c>
      <c r="AW37" s="193">
        <f t="shared" si="33"/>
        <v>777404</v>
      </c>
      <c r="AX37" s="193">
        <f t="shared" si="33"/>
        <v>712043</v>
      </c>
      <c r="AY37" s="193">
        <f t="shared" si="33"/>
        <v>732517</v>
      </c>
      <c r="AZ37" s="193">
        <f t="shared" si="33"/>
        <v>740728</v>
      </c>
    </row>
    <row r="38" spans="1:52" x14ac:dyDescent="0.25">
      <c r="A38" s="90">
        <v>4000</v>
      </c>
      <c r="B38" s="193">
        <f t="shared" ref="B38:AG38" si="34">ROUND(B99*РАСЧЕТНЫЙ_КОЭФФИЦИЕНТ,0)</f>
        <v>220554</v>
      </c>
      <c r="C38" s="193">
        <f t="shared" si="34"/>
        <v>229265</v>
      </c>
      <c r="D38" s="193">
        <f t="shared" si="34"/>
        <v>238143</v>
      </c>
      <c r="E38" s="194">
        <f t="shared" si="34"/>
        <v>247631</v>
      </c>
      <c r="F38" s="194">
        <f t="shared" si="34"/>
        <v>270491</v>
      </c>
      <c r="G38" s="194">
        <f t="shared" si="34"/>
        <v>279146</v>
      </c>
      <c r="H38" s="194">
        <f t="shared" si="34"/>
        <v>288246</v>
      </c>
      <c r="I38" s="194">
        <f t="shared" si="34"/>
        <v>298455</v>
      </c>
      <c r="J38" s="194">
        <f t="shared" si="34"/>
        <v>300508</v>
      </c>
      <c r="K38" s="194">
        <f t="shared" si="34"/>
        <v>325477</v>
      </c>
      <c r="L38" s="194">
        <f t="shared" si="34"/>
        <v>316211</v>
      </c>
      <c r="M38" s="194">
        <f t="shared" si="34"/>
        <v>319040</v>
      </c>
      <c r="N38" s="194">
        <f t="shared" si="34"/>
        <v>336241</v>
      </c>
      <c r="O38" s="194">
        <f t="shared" si="34"/>
        <v>344952</v>
      </c>
      <c r="P38" s="194">
        <f t="shared" si="34"/>
        <v>345895</v>
      </c>
      <c r="Q38" s="194">
        <f t="shared" si="34"/>
        <v>358379</v>
      </c>
      <c r="R38" s="194">
        <f t="shared" si="34"/>
        <v>365149</v>
      </c>
      <c r="S38" s="194">
        <f t="shared" si="34"/>
        <v>372528</v>
      </c>
      <c r="T38" s="194">
        <f t="shared" si="34"/>
        <v>382515</v>
      </c>
      <c r="U38" s="194">
        <f t="shared" si="34"/>
        <v>382737</v>
      </c>
      <c r="V38" s="194">
        <f t="shared" si="34"/>
        <v>394667</v>
      </c>
      <c r="W38" s="194">
        <f t="shared" si="34"/>
        <v>404987</v>
      </c>
      <c r="X38" s="194">
        <f t="shared" si="34"/>
        <v>412699</v>
      </c>
      <c r="Y38" s="194">
        <f t="shared" si="34"/>
        <v>432064</v>
      </c>
      <c r="Z38" s="194">
        <f t="shared" si="34"/>
        <v>427902</v>
      </c>
      <c r="AA38" s="194">
        <f t="shared" si="34"/>
        <v>445158</v>
      </c>
      <c r="AB38" s="194">
        <f t="shared" si="34"/>
        <v>452649</v>
      </c>
      <c r="AC38" s="194">
        <f t="shared" si="34"/>
        <v>463247</v>
      </c>
      <c r="AD38" s="194">
        <f t="shared" si="34"/>
        <v>477451</v>
      </c>
      <c r="AE38" s="194">
        <f t="shared" si="34"/>
        <v>498424</v>
      </c>
      <c r="AF38" s="194">
        <f t="shared" si="34"/>
        <v>498868</v>
      </c>
      <c r="AG38" s="194">
        <f t="shared" si="34"/>
        <v>504250</v>
      </c>
      <c r="AH38" s="194">
        <f t="shared" ref="AH38:AZ38" si="35">ROUND(AH99*РАСЧЕТНЫЙ_КОЭФФИЦИЕНТ,0)</f>
        <v>518066</v>
      </c>
      <c r="AI38" s="194">
        <f t="shared" si="35"/>
        <v>535488</v>
      </c>
      <c r="AJ38" s="194">
        <f t="shared" si="35"/>
        <v>578767</v>
      </c>
      <c r="AK38" s="194">
        <f t="shared" si="35"/>
        <v>711044</v>
      </c>
      <c r="AL38" s="194">
        <f t="shared" si="35"/>
        <v>727135</v>
      </c>
      <c r="AM38" s="194">
        <f t="shared" si="35"/>
        <v>743947</v>
      </c>
      <c r="AN38" s="194">
        <f t="shared" si="35"/>
        <v>725414</v>
      </c>
      <c r="AO38" s="194">
        <f t="shared" si="35"/>
        <v>740895</v>
      </c>
      <c r="AP38" s="194">
        <f t="shared" si="35"/>
        <v>758095</v>
      </c>
      <c r="AQ38" s="194">
        <f t="shared" si="35"/>
        <v>759094</v>
      </c>
      <c r="AR38" s="194">
        <f t="shared" si="35"/>
        <v>760759</v>
      </c>
      <c r="AS38" s="193">
        <f t="shared" si="35"/>
        <v>764532</v>
      </c>
      <c r="AT38" s="193">
        <f t="shared" si="35"/>
        <v>772854</v>
      </c>
      <c r="AU38" s="193">
        <f t="shared" si="35"/>
        <v>780234</v>
      </c>
      <c r="AV38" s="193">
        <f t="shared" si="35"/>
        <v>781954</v>
      </c>
      <c r="AW38" s="193">
        <f t="shared" si="35"/>
        <v>793661</v>
      </c>
      <c r="AX38" s="193">
        <f t="shared" si="35"/>
        <v>735069</v>
      </c>
      <c r="AY38" s="193">
        <f t="shared" si="35"/>
        <v>742615</v>
      </c>
      <c r="AZ38" s="193">
        <f t="shared" si="35"/>
        <v>750549</v>
      </c>
    </row>
    <row r="39" spans="1:52" x14ac:dyDescent="0.25">
      <c r="A39" s="90">
        <v>4125</v>
      </c>
      <c r="B39" s="193">
        <f t="shared" ref="B39:AG39" si="36">ROUND(B100*РАСЧЕТНЫЙ_КОЭФФИЦИЕНТ,0)</f>
        <v>237976</v>
      </c>
      <c r="C39" s="193">
        <f t="shared" si="36"/>
        <v>246299</v>
      </c>
      <c r="D39" s="193">
        <f t="shared" si="36"/>
        <v>255177</v>
      </c>
      <c r="E39" s="194">
        <f t="shared" si="36"/>
        <v>264221</v>
      </c>
      <c r="F39" s="194">
        <f t="shared" si="36"/>
        <v>278592</v>
      </c>
      <c r="G39" s="194">
        <f t="shared" si="36"/>
        <v>287858</v>
      </c>
      <c r="H39" s="194">
        <f t="shared" si="36"/>
        <v>296957</v>
      </c>
      <c r="I39" s="194">
        <f t="shared" si="36"/>
        <v>307499</v>
      </c>
      <c r="J39" s="194">
        <f t="shared" si="36"/>
        <v>309774</v>
      </c>
      <c r="K39" s="194">
        <f t="shared" si="36"/>
        <v>335519</v>
      </c>
      <c r="L39" s="194">
        <f t="shared" si="36"/>
        <v>316987</v>
      </c>
      <c r="M39" s="194">
        <f t="shared" si="36"/>
        <v>319040</v>
      </c>
      <c r="N39" s="194">
        <f t="shared" si="36"/>
        <v>336463</v>
      </c>
      <c r="O39" s="194">
        <f t="shared" si="36"/>
        <v>345118</v>
      </c>
      <c r="P39" s="194">
        <f t="shared" si="36"/>
        <v>346062</v>
      </c>
      <c r="Q39" s="194">
        <f t="shared" si="36"/>
        <v>358546</v>
      </c>
      <c r="R39" s="194">
        <f t="shared" si="36"/>
        <v>365371</v>
      </c>
      <c r="S39" s="194">
        <f t="shared" si="36"/>
        <v>374193</v>
      </c>
      <c r="T39" s="194">
        <f t="shared" si="36"/>
        <v>382515</v>
      </c>
      <c r="U39" s="194">
        <f t="shared" si="36"/>
        <v>387898</v>
      </c>
      <c r="V39" s="194">
        <f t="shared" si="36"/>
        <v>403933</v>
      </c>
      <c r="W39" s="194">
        <f t="shared" si="36"/>
        <v>412921</v>
      </c>
      <c r="X39" s="194">
        <f t="shared" si="36"/>
        <v>421244</v>
      </c>
      <c r="Y39" s="194">
        <f t="shared" si="36"/>
        <v>441552</v>
      </c>
      <c r="Z39" s="194">
        <f t="shared" si="36"/>
        <v>437890</v>
      </c>
      <c r="AA39" s="194">
        <f t="shared" si="36"/>
        <v>455368</v>
      </c>
      <c r="AB39" s="194">
        <f t="shared" si="36"/>
        <v>462858</v>
      </c>
      <c r="AC39" s="194">
        <f t="shared" si="36"/>
        <v>472180</v>
      </c>
      <c r="AD39" s="194">
        <f t="shared" si="36"/>
        <v>488048</v>
      </c>
      <c r="AE39" s="194">
        <f t="shared" si="36"/>
        <v>498424</v>
      </c>
      <c r="AF39" s="194">
        <f t="shared" si="36"/>
        <v>506137</v>
      </c>
      <c r="AG39" s="194">
        <f t="shared" si="36"/>
        <v>533380</v>
      </c>
      <c r="AH39" s="194">
        <f t="shared" ref="AH39:AZ39" si="37">ROUND(AH100*РАСЧЕТНЫЙ_КОЭФФИЦИЕНТ,0)</f>
        <v>533602</v>
      </c>
      <c r="AI39" s="194">
        <f t="shared" si="37"/>
        <v>568336</v>
      </c>
      <c r="AJ39" s="194">
        <f t="shared" si="37"/>
        <v>585647</v>
      </c>
      <c r="AK39" s="194">
        <f t="shared" si="37"/>
        <v>728633</v>
      </c>
      <c r="AL39" s="194">
        <f t="shared" si="37"/>
        <v>730131</v>
      </c>
      <c r="AM39" s="194">
        <f t="shared" si="37"/>
        <v>744335</v>
      </c>
      <c r="AN39" s="194">
        <f t="shared" si="37"/>
        <v>734514</v>
      </c>
      <c r="AO39" s="194">
        <f t="shared" si="37"/>
        <v>741672</v>
      </c>
      <c r="AP39" s="194">
        <f t="shared" si="37"/>
        <v>758484</v>
      </c>
      <c r="AQ39" s="194">
        <f t="shared" si="37"/>
        <v>759261</v>
      </c>
      <c r="AR39" s="194">
        <f t="shared" si="37"/>
        <v>769081</v>
      </c>
      <c r="AS39" s="193">
        <f t="shared" si="37"/>
        <v>774020</v>
      </c>
      <c r="AT39" s="193">
        <f t="shared" si="37"/>
        <v>780622</v>
      </c>
      <c r="AU39" s="193">
        <f t="shared" si="37"/>
        <v>782509</v>
      </c>
      <c r="AV39" s="193">
        <f t="shared" si="37"/>
        <v>796880</v>
      </c>
      <c r="AW39" s="193">
        <f t="shared" si="37"/>
        <v>812360</v>
      </c>
      <c r="AX39" s="193">
        <f t="shared" si="37"/>
        <v>744335</v>
      </c>
      <c r="AY39" s="193">
        <f t="shared" si="37"/>
        <v>752602</v>
      </c>
      <c r="AZ39" s="193">
        <f t="shared" si="37"/>
        <v>756042</v>
      </c>
    </row>
    <row r="40" spans="1:52" x14ac:dyDescent="0.25">
      <c r="A40" s="90">
        <v>4250</v>
      </c>
      <c r="B40" s="193">
        <f t="shared" ref="B40:AG40" si="38">ROUND(B101*РАСЧЕТНЫЙ_КОЭФФИЦИЕНТ,0)</f>
        <v>238365</v>
      </c>
      <c r="C40" s="193">
        <f t="shared" si="38"/>
        <v>248352</v>
      </c>
      <c r="D40" s="193">
        <f t="shared" si="38"/>
        <v>258395</v>
      </c>
      <c r="E40" s="194">
        <f t="shared" si="38"/>
        <v>268937</v>
      </c>
      <c r="F40" s="194">
        <f t="shared" si="38"/>
        <v>283530</v>
      </c>
      <c r="G40" s="194">
        <f t="shared" si="38"/>
        <v>291076</v>
      </c>
      <c r="H40" s="194">
        <f t="shared" si="38"/>
        <v>301452</v>
      </c>
      <c r="I40" s="194">
        <f t="shared" si="38"/>
        <v>310939</v>
      </c>
      <c r="J40" s="194">
        <f t="shared" si="38"/>
        <v>313547</v>
      </c>
      <c r="K40" s="194">
        <f t="shared" si="38"/>
        <v>340791</v>
      </c>
      <c r="L40" s="194">
        <f t="shared" si="38"/>
        <v>320927</v>
      </c>
      <c r="M40" s="194">
        <f t="shared" si="38"/>
        <v>324145</v>
      </c>
      <c r="N40" s="194">
        <f t="shared" si="38"/>
        <v>341179</v>
      </c>
      <c r="O40" s="194">
        <f t="shared" si="38"/>
        <v>349835</v>
      </c>
      <c r="P40" s="194">
        <f t="shared" si="38"/>
        <v>358379</v>
      </c>
      <c r="Q40" s="194">
        <f t="shared" si="38"/>
        <v>363484</v>
      </c>
      <c r="R40" s="194">
        <f t="shared" si="38"/>
        <v>370253</v>
      </c>
      <c r="S40" s="194">
        <f t="shared" si="38"/>
        <v>380019</v>
      </c>
      <c r="T40" s="194">
        <f t="shared" si="38"/>
        <v>387898</v>
      </c>
      <c r="U40" s="194">
        <f t="shared" si="38"/>
        <v>395222</v>
      </c>
      <c r="V40" s="194">
        <f t="shared" si="38"/>
        <v>412256</v>
      </c>
      <c r="W40" s="194">
        <f t="shared" si="38"/>
        <v>422076</v>
      </c>
      <c r="X40" s="194">
        <f t="shared" si="38"/>
        <v>430566</v>
      </c>
      <c r="Y40" s="194">
        <f t="shared" si="38"/>
        <v>450984</v>
      </c>
      <c r="Z40" s="194">
        <f t="shared" si="38"/>
        <v>444548</v>
      </c>
      <c r="AA40" s="194">
        <f t="shared" si="38"/>
        <v>464689</v>
      </c>
      <c r="AB40" s="194">
        <f t="shared" si="38"/>
        <v>473067</v>
      </c>
      <c r="AC40" s="194">
        <f t="shared" si="38"/>
        <v>473678</v>
      </c>
      <c r="AD40" s="194">
        <f t="shared" si="38"/>
        <v>497315</v>
      </c>
      <c r="AE40" s="194">
        <f t="shared" si="38"/>
        <v>508855</v>
      </c>
      <c r="AF40" s="194">
        <f t="shared" si="38"/>
        <v>519786</v>
      </c>
      <c r="AG40" s="194">
        <f t="shared" si="38"/>
        <v>533935</v>
      </c>
      <c r="AH40" s="194">
        <f t="shared" ref="AH40:AZ40" si="39">ROUND(AH101*РАСЧЕТНЫЙ_КОЭФФИЦИЕНТ,0)</f>
        <v>541148</v>
      </c>
      <c r="AI40" s="194">
        <f t="shared" si="39"/>
        <v>581874</v>
      </c>
      <c r="AJ40" s="194">
        <f t="shared" si="39"/>
        <v>593526</v>
      </c>
      <c r="AK40" s="194">
        <f t="shared" si="39"/>
        <v>729964</v>
      </c>
      <c r="AL40" s="194">
        <f t="shared" si="39"/>
        <v>745445</v>
      </c>
      <c r="AM40" s="194">
        <f t="shared" si="39"/>
        <v>753213</v>
      </c>
      <c r="AN40" s="194">
        <f t="shared" si="39"/>
        <v>743170</v>
      </c>
      <c r="AO40" s="194">
        <f t="shared" si="39"/>
        <v>752436</v>
      </c>
      <c r="AP40" s="194">
        <f t="shared" si="39"/>
        <v>759094</v>
      </c>
      <c r="AQ40" s="194">
        <f t="shared" si="39"/>
        <v>764532</v>
      </c>
      <c r="AR40" s="194">
        <f t="shared" si="39"/>
        <v>770413</v>
      </c>
      <c r="AS40" s="193">
        <f t="shared" si="39"/>
        <v>776627</v>
      </c>
      <c r="AT40" s="193">
        <f t="shared" si="39"/>
        <v>784562</v>
      </c>
      <c r="AU40" s="193">
        <f t="shared" si="39"/>
        <v>798211</v>
      </c>
      <c r="AV40" s="193">
        <f t="shared" si="39"/>
        <v>813692</v>
      </c>
      <c r="AW40" s="193">
        <f t="shared" si="39"/>
        <v>821460</v>
      </c>
      <c r="AX40" s="193">
        <f t="shared" si="39"/>
        <v>752602</v>
      </c>
      <c r="AY40" s="193">
        <f t="shared" si="39"/>
        <v>756542</v>
      </c>
      <c r="AZ40" s="193">
        <f t="shared" si="39"/>
        <v>786781</v>
      </c>
    </row>
    <row r="41" spans="1:52" x14ac:dyDescent="0.25">
      <c r="A41" s="90">
        <v>4375</v>
      </c>
      <c r="B41" s="193">
        <f t="shared" ref="B41:AG41" si="40">ROUND(B102*РАСЧЕТНЫЙ_КОЭФФИЦИЕНТ,0)</f>
        <v>237033</v>
      </c>
      <c r="C41" s="193">
        <f t="shared" si="40"/>
        <v>246632</v>
      </c>
      <c r="D41" s="193">
        <f t="shared" si="40"/>
        <v>257063</v>
      </c>
      <c r="E41" s="194">
        <f t="shared" si="40"/>
        <v>267661</v>
      </c>
      <c r="F41" s="194">
        <f t="shared" si="40"/>
        <v>292796</v>
      </c>
      <c r="G41" s="194">
        <f t="shared" si="40"/>
        <v>293517</v>
      </c>
      <c r="H41" s="194">
        <f t="shared" si="40"/>
        <v>303726</v>
      </c>
      <c r="I41" s="194">
        <f t="shared" si="40"/>
        <v>314324</v>
      </c>
      <c r="J41" s="194">
        <f t="shared" si="40"/>
        <v>333577</v>
      </c>
      <c r="K41" s="194">
        <f t="shared" si="40"/>
        <v>344175</v>
      </c>
      <c r="L41" s="194">
        <f t="shared" si="40"/>
        <v>334521</v>
      </c>
      <c r="M41" s="194">
        <f t="shared" si="40"/>
        <v>336463</v>
      </c>
      <c r="N41" s="194">
        <f t="shared" si="40"/>
        <v>354606</v>
      </c>
      <c r="O41" s="194">
        <f t="shared" si="40"/>
        <v>363650</v>
      </c>
      <c r="P41" s="194">
        <f t="shared" si="40"/>
        <v>373471</v>
      </c>
      <c r="Q41" s="194">
        <f t="shared" si="40"/>
        <v>378576</v>
      </c>
      <c r="R41" s="194">
        <f t="shared" si="40"/>
        <v>385401</v>
      </c>
      <c r="S41" s="194">
        <f t="shared" si="40"/>
        <v>395832</v>
      </c>
      <c r="T41" s="194">
        <f t="shared" si="40"/>
        <v>404987</v>
      </c>
      <c r="U41" s="194">
        <f t="shared" si="40"/>
        <v>412921</v>
      </c>
      <c r="V41" s="194">
        <f t="shared" si="40"/>
        <v>429234</v>
      </c>
      <c r="W41" s="194">
        <f t="shared" si="40"/>
        <v>439554</v>
      </c>
      <c r="X41" s="194">
        <f t="shared" si="40"/>
        <v>448876</v>
      </c>
      <c r="Y41" s="194">
        <f t="shared" si="40"/>
        <v>469905</v>
      </c>
      <c r="Z41" s="194">
        <f t="shared" si="40"/>
        <v>465965</v>
      </c>
      <c r="AA41" s="194">
        <f t="shared" si="40"/>
        <v>484275</v>
      </c>
      <c r="AB41" s="194">
        <f t="shared" si="40"/>
        <v>492598</v>
      </c>
      <c r="AC41" s="194">
        <f t="shared" si="40"/>
        <v>503640</v>
      </c>
      <c r="AD41" s="194">
        <f t="shared" si="40"/>
        <v>518288</v>
      </c>
      <c r="AE41" s="194">
        <f t="shared" si="40"/>
        <v>545864</v>
      </c>
      <c r="AF41" s="194">
        <f t="shared" si="40"/>
        <v>560679</v>
      </c>
      <c r="AG41" s="194">
        <f t="shared" si="40"/>
        <v>583539</v>
      </c>
      <c r="AH41" s="194">
        <f t="shared" ref="AH41:AZ41" si="41">ROUND(AH102*РАСЧЕТНЫЙ_КОЭФФИЦИЕНТ,0)</f>
        <v>596633</v>
      </c>
      <c r="AI41" s="194">
        <f t="shared" si="41"/>
        <v>619160</v>
      </c>
      <c r="AJ41" s="194">
        <f t="shared" si="41"/>
        <v>619327</v>
      </c>
      <c r="AK41" s="194">
        <f t="shared" si="41"/>
        <v>771523</v>
      </c>
      <c r="AL41" s="194">
        <f t="shared" si="41"/>
        <v>772854</v>
      </c>
      <c r="AM41" s="194">
        <f t="shared" si="41"/>
        <v>774020</v>
      </c>
      <c r="AN41" s="194">
        <f t="shared" si="41"/>
        <v>752269</v>
      </c>
      <c r="AO41" s="194">
        <f t="shared" si="41"/>
        <v>761147</v>
      </c>
      <c r="AP41" s="194">
        <f t="shared" si="41"/>
        <v>792163</v>
      </c>
      <c r="AQ41" s="194">
        <f t="shared" si="41"/>
        <v>798378</v>
      </c>
      <c r="AR41" s="194">
        <f t="shared" si="41"/>
        <v>799709</v>
      </c>
      <c r="AS41" s="193">
        <f t="shared" si="41"/>
        <v>814801</v>
      </c>
      <c r="AT41" s="193">
        <f t="shared" si="41"/>
        <v>834277</v>
      </c>
      <c r="AU41" s="193">
        <f t="shared" si="41"/>
        <v>863573</v>
      </c>
      <c r="AV41" s="193">
        <f t="shared" si="41"/>
        <v>871174</v>
      </c>
      <c r="AW41" s="193">
        <f t="shared" si="41"/>
        <v>879275</v>
      </c>
      <c r="AX41" s="193">
        <f t="shared" si="41"/>
        <v>806368</v>
      </c>
      <c r="AY41" s="193">
        <f t="shared" si="41"/>
        <v>810862</v>
      </c>
      <c r="AZ41" s="193">
        <f t="shared" si="41"/>
        <v>835109</v>
      </c>
    </row>
    <row r="42" spans="1:52" x14ac:dyDescent="0.25">
      <c r="A42" s="90">
        <v>4500</v>
      </c>
      <c r="B42" s="193">
        <f t="shared" ref="B42:AG42" si="42">ROUND(B103*РАСЧЕТНЫЙ_КОЭФФИЦИЕНТ,0)</f>
        <v>240973</v>
      </c>
      <c r="C42" s="193">
        <f t="shared" si="42"/>
        <v>251182</v>
      </c>
      <c r="D42" s="193">
        <f t="shared" si="42"/>
        <v>261946</v>
      </c>
      <c r="E42" s="194">
        <f t="shared" si="42"/>
        <v>272932</v>
      </c>
      <c r="F42" s="194">
        <f t="shared" si="42"/>
        <v>297900</v>
      </c>
      <c r="G42" s="194">
        <f t="shared" si="42"/>
        <v>298844</v>
      </c>
      <c r="H42" s="194">
        <f t="shared" si="42"/>
        <v>309608</v>
      </c>
      <c r="I42" s="194">
        <f t="shared" si="42"/>
        <v>320206</v>
      </c>
      <c r="J42" s="194">
        <f t="shared" si="42"/>
        <v>340014</v>
      </c>
      <c r="K42" s="194">
        <f t="shared" si="42"/>
        <v>350611</v>
      </c>
      <c r="L42" s="194">
        <f t="shared" si="42"/>
        <v>340791</v>
      </c>
      <c r="M42" s="194">
        <f t="shared" si="42"/>
        <v>342844</v>
      </c>
      <c r="N42" s="194">
        <f t="shared" si="42"/>
        <v>361930</v>
      </c>
      <c r="O42" s="194">
        <f t="shared" si="42"/>
        <v>371807</v>
      </c>
      <c r="P42" s="194">
        <f t="shared" si="42"/>
        <v>381628</v>
      </c>
      <c r="Q42" s="194">
        <f t="shared" si="42"/>
        <v>386899</v>
      </c>
      <c r="R42" s="194">
        <f t="shared" si="42"/>
        <v>393335</v>
      </c>
      <c r="S42" s="194">
        <f t="shared" si="42"/>
        <v>403766</v>
      </c>
      <c r="T42" s="194">
        <f t="shared" si="42"/>
        <v>412699</v>
      </c>
      <c r="U42" s="194">
        <f t="shared" si="42"/>
        <v>421244</v>
      </c>
      <c r="V42" s="194">
        <f t="shared" si="42"/>
        <v>437945</v>
      </c>
      <c r="W42" s="194">
        <f t="shared" si="42"/>
        <v>448876</v>
      </c>
      <c r="X42" s="194">
        <f t="shared" si="42"/>
        <v>457643</v>
      </c>
      <c r="Y42" s="194">
        <f t="shared" si="42"/>
        <v>479504</v>
      </c>
      <c r="Z42" s="194">
        <f t="shared" si="42"/>
        <v>475120</v>
      </c>
      <c r="AA42" s="194">
        <f t="shared" si="42"/>
        <v>494707</v>
      </c>
      <c r="AB42" s="194">
        <f t="shared" si="42"/>
        <v>502808</v>
      </c>
      <c r="AC42" s="194">
        <f t="shared" si="42"/>
        <v>519675</v>
      </c>
      <c r="AD42" s="194">
        <f t="shared" si="42"/>
        <v>524835</v>
      </c>
      <c r="AE42" s="194">
        <f t="shared" si="42"/>
        <v>543978</v>
      </c>
      <c r="AF42" s="194">
        <f t="shared" si="42"/>
        <v>604956</v>
      </c>
      <c r="AG42" s="194">
        <f t="shared" si="42"/>
        <v>613501</v>
      </c>
      <c r="AH42" s="194">
        <f t="shared" ref="AH42:AZ42" si="43">ROUND(AH103*РАСЧЕТНЫЙ_КОЭФФИЦИЕНТ,0)</f>
        <v>620991</v>
      </c>
      <c r="AI42" s="194">
        <f t="shared" si="43"/>
        <v>643463</v>
      </c>
      <c r="AJ42" s="194">
        <f t="shared" si="43"/>
        <v>644129</v>
      </c>
      <c r="AK42" s="194">
        <f t="shared" si="43"/>
        <v>783619</v>
      </c>
      <c r="AL42" s="194">
        <f t="shared" si="43"/>
        <v>785505</v>
      </c>
      <c r="AM42" s="194">
        <f t="shared" si="43"/>
        <v>833944</v>
      </c>
      <c r="AN42" s="194">
        <f t="shared" si="43"/>
        <v>801984</v>
      </c>
      <c r="AO42" s="194">
        <f t="shared" si="43"/>
        <v>802373</v>
      </c>
      <c r="AP42" s="194">
        <f t="shared" si="43"/>
        <v>803649</v>
      </c>
      <c r="AQ42" s="194">
        <f t="shared" si="43"/>
        <v>825233</v>
      </c>
      <c r="AR42" s="194">
        <f t="shared" si="43"/>
        <v>827840</v>
      </c>
      <c r="AS42" s="193">
        <f t="shared" si="43"/>
        <v>838660</v>
      </c>
      <c r="AT42" s="193">
        <f t="shared" si="43"/>
        <v>869621</v>
      </c>
      <c r="AU42" s="193">
        <f t="shared" si="43"/>
        <v>876834</v>
      </c>
      <c r="AV42" s="193">
        <f t="shared" si="43"/>
        <v>884213</v>
      </c>
      <c r="AW42" s="193">
        <f t="shared" si="43"/>
        <v>890983</v>
      </c>
      <c r="AX42" s="193">
        <f t="shared" si="43"/>
        <v>816188</v>
      </c>
      <c r="AY42" s="193">
        <f t="shared" si="43"/>
        <v>824955</v>
      </c>
      <c r="AZ42" s="193">
        <f t="shared" si="43"/>
        <v>846761</v>
      </c>
    </row>
    <row r="43" spans="1:52" x14ac:dyDescent="0.25">
      <c r="A43" s="90">
        <v>4625</v>
      </c>
      <c r="B43" s="193">
        <f t="shared" ref="B43:AG43" si="44">ROUND(B104*РАСЧЕТНЫЙ_КОЭФФИЦИЕНТ,0)</f>
        <v>256286</v>
      </c>
      <c r="C43" s="193">
        <f t="shared" si="44"/>
        <v>264443</v>
      </c>
      <c r="D43" s="193">
        <f t="shared" si="44"/>
        <v>273487</v>
      </c>
      <c r="E43" s="194">
        <f t="shared" si="44"/>
        <v>282587</v>
      </c>
      <c r="F43" s="194">
        <f t="shared" si="44"/>
        <v>303726</v>
      </c>
      <c r="G43" s="194">
        <f t="shared" si="44"/>
        <v>305446</v>
      </c>
      <c r="H43" s="194">
        <f t="shared" si="44"/>
        <v>315267</v>
      </c>
      <c r="I43" s="194">
        <f t="shared" si="44"/>
        <v>325865</v>
      </c>
      <c r="J43" s="194">
        <f t="shared" si="44"/>
        <v>346672</v>
      </c>
      <c r="K43" s="194">
        <f t="shared" si="44"/>
        <v>357214</v>
      </c>
      <c r="L43" s="194">
        <f t="shared" si="44"/>
        <v>347227</v>
      </c>
      <c r="M43" s="194">
        <f t="shared" si="44"/>
        <v>349835</v>
      </c>
      <c r="N43" s="194">
        <f t="shared" si="44"/>
        <v>368977</v>
      </c>
      <c r="O43" s="194">
        <f t="shared" si="44"/>
        <v>378188</v>
      </c>
      <c r="P43" s="194">
        <f t="shared" si="44"/>
        <v>388064</v>
      </c>
      <c r="Q43" s="194">
        <f t="shared" si="44"/>
        <v>394112</v>
      </c>
      <c r="R43" s="194">
        <f t="shared" si="44"/>
        <v>412977</v>
      </c>
      <c r="S43" s="194">
        <f t="shared" si="44"/>
        <v>422631</v>
      </c>
      <c r="T43" s="194">
        <f t="shared" si="44"/>
        <v>432064</v>
      </c>
      <c r="U43" s="194">
        <f t="shared" si="44"/>
        <v>441885</v>
      </c>
      <c r="V43" s="194">
        <f t="shared" si="44"/>
        <v>460805</v>
      </c>
      <c r="W43" s="194">
        <f t="shared" si="44"/>
        <v>469905</v>
      </c>
      <c r="X43" s="194">
        <f t="shared" si="44"/>
        <v>479504</v>
      </c>
      <c r="Y43" s="194">
        <f t="shared" si="44"/>
        <v>489158</v>
      </c>
      <c r="Z43" s="194">
        <f t="shared" si="44"/>
        <v>484886</v>
      </c>
      <c r="AA43" s="194">
        <f t="shared" si="44"/>
        <v>504028</v>
      </c>
      <c r="AB43" s="194">
        <f t="shared" si="44"/>
        <v>513183</v>
      </c>
      <c r="AC43" s="194">
        <f t="shared" si="44"/>
        <v>581208</v>
      </c>
      <c r="AD43" s="194">
        <f t="shared" si="44"/>
        <v>562121</v>
      </c>
      <c r="AE43" s="194">
        <f t="shared" si="44"/>
        <v>581264</v>
      </c>
      <c r="AF43" s="194">
        <f t="shared" si="44"/>
        <v>619771</v>
      </c>
      <c r="AG43" s="194">
        <f t="shared" si="44"/>
        <v>627649</v>
      </c>
      <c r="AH43" s="194">
        <f t="shared" ref="AH43:AZ43" si="45">ROUND(AH104*РАСЧЕТНЫЙ_КОЭФФИЦИЕНТ,0)</f>
        <v>638081</v>
      </c>
      <c r="AI43" s="194">
        <f t="shared" si="45"/>
        <v>664103</v>
      </c>
      <c r="AJ43" s="194">
        <f t="shared" si="45"/>
        <v>670983</v>
      </c>
      <c r="AK43" s="194">
        <f t="shared" si="45"/>
        <v>792718</v>
      </c>
      <c r="AL43" s="194">
        <f t="shared" si="45"/>
        <v>793273</v>
      </c>
      <c r="AM43" s="194">
        <f t="shared" si="45"/>
        <v>840158</v>
      </c>
      <c r="AN43" s="194">
        <f t="shared" si="45"/>
        <v>840713</v>
      </c>
      <c r="AO43" s="194">
        <f t="shared" si="45"/>
        <v>841656</v>
      </c>
      <c r="AP43" s="194">
        <f t="shared" si="45"/>
        <v>855860</v>
      </c>
      <c r="AQ43" s="194">
        <f t="shared" si="45"/>
        <v>887764</v>
      </c>
      <c r="AR43" s="194">
        <f t="shared" si="45"/>
        <v>895532</v>
      </c>
      <c r="AS43" s="193">
        <f t="shared" si="45"/>
        <v>904244</v>
      </c>
      <c r="AT43" s="193">
        <f t="shared" si="45"/>
        <v>912344</v>
      </c>
      <c r="AU43" s="193">
        <f t="shared" si="45"/>
        <v>921056</v>
      </c>
      <c r="AV43" s="193">
        <f t="shared" si="45"/>
        <v>928435</v>
      </c>
      <c r="AW43" s="193">
        <f t="shared" si="45"/>
        <v>940143</v>
      </c>
      <c r="AX43" s="193">
        <f t="shared" si="45"/>
        <v>861353</v>
      </c>
      <c r="AY43" s="193">
        <f t="shared" si="45"/>
        <v>864461</v>
      </c>
      <c r="AZ43" s="193">
        <f t="shared" si="45"/>
        <v>891593</v>
      </c>
    </row>
    <row r="44" spans="1:52" x14ac:dyDescent="0.25">
      <c r="A44" s="90">
        <v>4750</v>
      </c>
      <c r="B44" s="193">
        <f t="shared" ref="B44:AG44" si="46">ROUND(B105*РАСЧЕТНЫЙ_КОЭФФИЦИЕНТ,0)</f>
        <v>257230</v>
      </c>
      <c r="C44" s="193">
        <f t="shared" si="46"/>
        <v>265774</v>
      </c>
      <c r="D44" s="193">
        <f t="shared" si="46"/>
        <v>276317</v>
      </c>
      <c r="E44" s="194">
        <f t="shared" si="46"/>
        <v>287691</v>
      </c>
      <c r="F44" s="194">
        <f t="shared" si="46"/>
        <v>309219</v>
      </c>
      <c r="G44" s="194">
        <f t="shared" si="46"/>
        <v>311272</v>
      </c>
      <c r="H44" s="194">
        <f t="shared" si="46"/>
        <v>321482</v>
      </c>
      <c r="I44" s="194">
        <f t="shared" si="46"/>
        <v>332301</v>
      </c>
      <c r="J44" s="194">
        <f t="shared" si="46"/>
        <v>353275</v>
      </c>
      <c r="K44" s="194">
        <f t="shared" si="46"/>
        <v>363262</v>
      </c>
      <c r="L44" s="194">
        <f t="shared" si="46"/>
        <v>353275</v>
      </c>
      <c r="M44" s="194">
        <f t="shared" si="46"/>
        <v>356659</v>
      </c>
      <c r="N44" s="194">
        <f t="shared" si="46"/>
        <v>376301</v>
      </c>
      <c r="O44" s="194">
        <f t="shared" si="46"/>
        <v>386122</v>
      </c>
      <c r="P44" s="194">
        <f t="shared" si="46"/>
        <v>395998</v>
      </c>
      <c r="Q44" s="194">
        <f t="shared" si="46"/>
        <v>401824</v>
      </c>
      <c r="R44" s="194">
        <f t="shared" si="46"/>
        <v>421688</v>
      </c>
      <c r="S44" s="194">
        <f t="shared" si="46"/>
        <v>430732</v>
      </c>
      <c r="T44" s="194">
        <f t="shared" si="46"/>
        <v>440387</v>
      </c>
      <c r="U44" s="194">
        <f t="shared" si="46"/>
        <v>450429</v>
      </c>
      <c r="V44" s="194">
        <f t="shared" si="46"/>
        <v>469128</v>
      </c>
      <c r="W44" s="194">
        <f t="shared" si="46"/>
        <v>479337</v>
      </c>
      <c r="X44" s="194">
        <f t="shared" si="46"/>
        <v>488770</v>
      </c>
      <c r="Y44" s="194">
        <f t="shared" si="46"/>
        <v>499201</v>
      </c>
      <c r="Z44" s="194">
        <f t="shared" si="46"/>
        <v>492210</v>
      </c>
      <c r="AA44" s="194">
        <f t="shared" si="46"/>
        <v>514238</v>
      </c>
      <c r="AB44" s="194">
        <f t="shared" si="46"/>
        <v>523004</v>
      </c>
      <c r="AC44" s="194">
        <f t="shared" si="46"/>
        <v>587256</v>
      </c>
      <c r="AD44" s="194">
        <f t="shared" si="46"/>
        <v>577935</v>
      </c>
      <c r="AE44" s="194">
        <f t="shared" si="46"/>
        <v>601238</v>
      </c>
      <c r="AF44" s="194">
        <f t="shared" si="46"/>
        <v>634141</v>
      </c>
      <c r="AG44" s="194">
        <f t="shared" si="46"/>
        <v>641632</v>
      </c>
      <c r="AH44" s="194">
        <f t="shared" ref="AH44:AZ44" si="47">ROUND(AH105*РАСЧЕТНЫЙ_КОЭФФИЦИЕНТ,0)</f>
        <v>644961</v>
      </c>
      <c r="AI44" s="194">
        <f t="shared" si="47"/>
        <v>671816</v>
      </c>
      <c r="AJ44" s="194">
        <f t="shared" si="47"/>
        <v>678252</v>
      </c>
      <c r="AK44" s="194">
        <f t="shared" si="47"/>
        <v>817687</v>
      </c>
      <c r="AL44" s="194">
        <f t="shared" si="47"/>
        <v>841490</v>
      </c>
      <c r="AM44" s="194">
        <f t="shared" si="47"/>
        <v>848869</v>
      </c>
      <c r="AN44" s="194">
        <f t="shared" si="47"/>
        <v>856027</v>
      </c>
      <c r="AO44" s="194">
        <f t="shared" si="47"/>
        <v>857913</v>
      </c>
      <c r="AP44" s="194">
        <f t="shared" si="47"/>
        <v>890261</v>
      </c>
      <c r="AQ44" s="194">
        <f t="shared" si="47"/>
        <v>897807</v>
      </c>
      <c r="AR44" s="194">
        <f t="shared" si="47"/>
        <v>905908</v>
      </c>
      <c r="AS44" s="193">
        <f t="shared" si="47"/>
        <v>930710</v>
      </c>
      <c r="AT44" s="193">
        <f t="shared" si="47"/>
        <v>938811</v>
      </c>
      <c r="AU44" s="193">
        <f t="shared" si="47"/>
        <v>940309</v>
      </c>
      <c r="AV44" s="193">
        <f t="shared" si="47"/>
        <v>942195</v>
      </c>
      <c r="AW44" s="193">
        <f t="shared" si="47"/>
        <v>950352</v>
      </c>
      <c r="AX44" s="193">
        <f t="shared" si="47"/>
        <v>871008</v>
      </c>
      <c r="AY44" s="193">
        <f t="shared" si="47"/>
        <v>874448</v>
      </c>
      <c r="AZ44" s="193">
        <f t="shared" si="47"/>
        <v>892980</v>
      </c>
    </row>
    <row r="45" spans="1:52" x14ac:dyDescent="0.25">
      <c r="A45" s="90">
        <v>4875</v>
      </c>
      <c r="B45" s="193">
        <f t="shared" ref="B45:AG45" si="48">ROUND(B106*РАСЧЕТНЫЙ_КОЭФФИЦИЕНТ,0)</f>
        <v>259893</v>
      </c>
      <c r="C45" s="193">
        <f t="shared" si="48"/>
        <v>270657</v>
      </c>
      <c r="D45" s="193">
        <f t="shared" si="48"/>
        <v>281255</v>
      </c>
      <c r="E45" s="194">
        <f t="shared" si="48"/>
        <v>292796</v>
      </c>
      <c r="F45" s="194">
        <f t="shared" si="48"/>
        <v>321149</v>
      </c>
      <c r="G45" s="194">
        <f t="shared" si="48"/>
        <v>322258</v>
      </c>
      <c r="H45" s="194">
        <f t="shared" si="48"/>
        <v>333577</v>
      </c>
      <c r="I45" s="194">
        <f t="shared" si="48"/>
        <v>344564</v>
      </c>
      <c r="J45" s="194">
        <f t="shared" si="48"/>
        <v>366480</v>
      </c>
      <c r="K45" s="194">
        <f t="shared" si="48"/>
        <v>377466</v>
      </c>
      <c r="L45" s="194">
        <f t="shared" si="48"/>
        <v>366314</v>
      </c>
      <c r="M45" s="194">
        <f t="shared" si="48"/>
        <v>369144</v>
      </c>
      <c r="N45" s="194">
        <f t="shared" si="48"/>
        <v>389951</v>
      </c>
      <c r="O45" s="194">
        <f t="shared" si="48"/>
        <v>400326</v>
      </c>
      <c r="P45" s="194">
        <f t="shared" si="48"/>
        <v>410702</v>
      </c>
      <c r="Q45" s="194">
        <f t="shared" si="48"/>
        <v>416750</v>
      </c>
      <c r="R45" s="194">
        <f t="shared" si="48"/>
        <v>428291</v>
      </c>
      <c r="S45" s="194">
        <f t="shared" si="48"/>
        <v>438112</v>
      </c>
      <c r="T45" s="194">
        <f t="shared" si="48"/>
        <v>447766</v>
      </c>
      <c r="U45" s="194">
        <f t="shared" si="48"/>
        <v>455368</v>
      </c>
      <c r="V45" s="194">
        <f t="shared" si="48"/>
        <v>465521</v>
      </c>
      <c r="W45" s="194">
        <f t="shared" si="48"/>
        <v>484275</v>
      </c>
      <c r="X45" s="194">
        <f t="shared" si="48"/>
        <v>494707</v>
      </c>
      <c r="Y45" s="194">
        <f t="shared" si="48"/>
        <v>504028</v>
      </c>
      <c r="Z45" s="194">
        <f t="shared" si="48"/>
        <v>513849</v>
      </c>
      <c r="AA45" s="194">
        <f t="shared" si="48"/>
        <v>533824</v>
      </c>
      <c r="AB45" s="194">
        <f t="shared" si="48"/>
        <v>543978</v>
      </c>
      <c r="AC45" s="194">
        <f t="shared" si="48"/>
        <v>593692</v>
      </c>
      <c r="AD45" s="194">
        <f t="shared" si="48"/>
        <v>608951</v>
      </c>
      <c r="AE45" s="194">
        <f t="shared" si="48"/>
        <v>639523</v>
      </c>
      <c r="AF45" s="194">
        <f t="shared" si="48"/>
        <v>646182</v>
      </c>
      <c r="AG45" s="194">
        <f t="shared" si="48"/>
        <v>652229</v>
      </c>
      <c r="AH45" s="194">
        <f t="shared" ref="AH45:AZ45" si="49">ROUND(AH106*РАСЧЕТНЫЙ_КОЭФФИЦИЕНТ,0)</f>
        <v>658666</v>
      </c>
      <c r="AI45" s="194">
        <f t="shared" si="49"/>
        <v>679695</v>
      </c>
      <c r="AJ45" s="194">
        <f t="shared" si="49"/>
        <v>680305</v>
      </c>
      <c r="AK45" s="194">
        <f t="shared" si="49"/>
        <v>828229</v>
      </c>
      <c r="AL45" s="194">
        <f t="shared" si="49"/>
        <v>850534</v>
      </c>
      <c r="AM45" s="194">
        <f t="shared" si="49"/>
        <v>851699</v>
      </c>
      <c r="AN45" s="194">
        <f t="shared" si="49"/>
        <v>865293</v>
      </c>
      <c r="AO45" s="194">
        <f t="shared" si="49"/>
        <v>894034</v>
      </c>
      <c r="AP45" s="194">
        <f t="shared" si="49"/>
        <v>900249</v>
      </c>
      <c r="AQ45" s="194">
        <f t="shared" si="49"/>
        <v>908405</v>
      </c>
      <c r="AR45" s="194">
        <f t="shared" si="49"/>
        <v>909348</v>
      </c>
      <c r="AS45" s="193">
        <f t="shared" si="49"/>
        <v>934261</v>
      </c>
      <c r="AT45" s="193">
        <f t="shared" si="49"/>
        <v>938977</v>
      </c>
      <c r="AU45" s="193">
        <f t="shared" si="49"/>
        <v>943527</v>
      </c>
      <c r="AV45" s="193">
        <f t="shared" si="49"/>
        <v>950907</v>
      </c>
      <c r="AW45" s="193">
        <f t="shared" si="49"/>
        <v>950907</v>
      </c>
      <c r="AX45" s="193">
        <f t="shared" si="49"/>
        <v>892814</v>
      </c>
      <c r="AY45" s="193">
        <f t="shared" si="49"/>
        <v>901247</v>
      </c>
      <c r="AZ45" s="193">
        <f t="shared" si="49"/>
        <v>914619</v>
      </c>
    </row>
    <row r="46" spans="1:52" x14ac:dyDescent="0.25">
      <c r="A46" s="90">
        <v>5000</v>
      </c>
      <c r="B46" s="193">
        <f t="shared" ref="B46:AG46" si="50">ROUND(B107*РАСЧЕТНЫЙ_КОЭФФИЦИЕНТ,0)</f>
        <v>266496</v>
      </c>
      <c r="C46" s="193">
        <f t="shared" si="50"/>
        <v>276927</v>
      </c>
      <c r="D46" s="193">
        <f t="shared" si="50"/>
        <v>287691</v>
      </c>
      <c r="E46" s="194">
        <f t="shared" si="50"/>
        <v>298622</v>
      </c>
      <c r="F46" s="194">
        <f t="shared" si="50"/>
        <v>327530</v>
      </c>
      <c r="G46" s="194">
        <f t="shared" si="50"/>
        <v>328695</v>
      </c>
      <c r="H46" s="194">
        <f t="shared" si="50"/>
        <v>339625</v>
      </c>
      <c r="I46" s="194">
        <f t="shared" si="50"/>
        <v>350611</v>
      </c>
      <c r="J46" s="194">
        <f t="shared" si="50"/>
        <v>373083</v>
      </c>
      <c r="K46" s="194">
        <f t="shared" si="50"/>
        <v>384069</v>
      </c>
      <c r="L46" s="194">
        <f t="shared" si="50"/>
        <v>373083</v>
      </c>
      <c r="M46" s="194">
        <f t="shared" si="50"/>
        <v>376301</v>
      </c>
      <c r="N46" s="194">
        <f t="shared" si="50"/>
        <v>397275</v>
      </c>
      <c r="O46" s="194">
        <f t="shared" si="50"/>
        <v>399383</v>
      </c>
      <c r="P46" s="194">
        <f t="shared" si="50"/>
        <v>406874</v>
      </c>
      <c r="Q46" s="194">
        <f t="shared" si="50"/>
        <v>412921</v>
      </c>
      <c r="R46" s="194">
        <f t="shared" si="50"/>
        <v>440387</v>
      </c>
      <c r="S46" s="194">
        <f t="shared" si="50"/>
        <v>450596</v>
      </c>
      <c r="T46" s="194">
        <f t="shared" si="50"/>
        <v>460250</v>
      </c>
      <c r="U46" s="194">
        <f t="shared" si="50"/>
        <v>470848</v>
      </c>
      <c r="V46" s="194">
        <f t="shared" si="50"/>
        <v>491045</v>
      </c>
      <c r="W46" s="194">
        <f t="shared" si="50"/>
        <v>501088</v>
      </c>
      <c r="X46" s="194">
        <f t="shared" si="50"/>
        <v>512018</v>
      </c>
      <c r="Y46" s="194">
        <f t="shared" si="50"/>
        <v>521673</v>
      </c>
      <c r="Z46" s="194">
        <f t="shared" si="50"/>
        <v>542646</v>
      </c>
      <c r="AA46" s="194">
        <f t="shared" si="50"/>
        <v>552689</v>
      </c>
      <c r="AB46" s="194">
        <f t="shared" si="50"/>
        <v>562510</v>
      </c>
      <c r="AC46" s="194">
        <f t="shared" si="50"/>
        <v>630923</v>
      </c>
      <c r="AD46" s="194">
        <f t="shared" si="50"/>
        <v>620325</v>
      </c>
      <c r="AE46" s="194">
        <f t="shared" si="50"/>
        <v>646182</v>
      </c>
      <c r="AF46" s="194">
        <f t="shared" si="50"/>
        <v>652451</v>
      </c>
      <c r="AG46" s="194">
        <f t="shared" si="50"/>
        <v>659720</v>
      </c>
      <c r="AH46" s="194">
        <f t="shared" ref="AH46:AZ46" si="51">ROUND(AH107*РАСЧЕТНЫЙ_КОЭФФИЦИЕНТ,0)</f>
        <v>665934</v>
      </c>
      <c r="AI46" s="194">
        <f t="shared" si="51"/>
        <v>680305</v>
      </c>
      <c r="AJ46" s="194">
        <f t="shared" si="51"/>
        <v>699447</v>
      </c>
      <c r="AK46" s="194">
        <f t="shared" si="51"/>
        <v>836940</v>
      </c>
      <c r="AL46" s="194">
        <f t="shared" si="51"/>
        <v>850922</v>
      </c>
      <c r="AM46" s="194">
        <f t="shared" si="51"/>
        <v>867956</v>
      </c>
      <c r="AN46" s="194">
        <f t="shared" si="51"/>
        <v>869843</v>
      </c>
      <c r="AO46" s="194">
        <f t="shared" si="51"/>
        <v>902690</v>
      </c>
      <c r="AP46" s="194">
        <f t="shared" si="51"/>
        <v>910680</v>
      </c>
      <c r="AQ46" s="194">
        <f t="shared" si="51"/>
        <v>911790</v>
      </c>
      <c r="AR46" s="194">
        <f t="shared" si="51"/>
        <v>923497</v>
      </c>
      <c r="AS46" s="193">
        <f t="shared" si="51"/>
        <v>966387</v>
      </c>
      <c r="AT46" s="193">
        <f t="shared" si="51"/>
        <v>975875</v>
      </c>
      <c r="AU46" s="193">
        <f t="shared" si="51"/>
        <v>984364</v>
      </c>
      <c r="AV46" s="193">
        <f t="shared" si="51"/>
        <v>1031249</v>
      </c>
      <c r="AW46" s="193">
        <f t="shared" si="51"/>
        <v>1040127</v>
      </c>
      <c r="AX46" s="193">
        <f t="shared" si="51"/>
        <v>952627</v>
      </c>
      <c r="AY46" s="193">
        <f t="shared" si="51"/>
        <v>962725</v>
      </c>
      <c r="AZ46" s="193">
        <f t="shared" si="51"/>
        <v>973767</v>
      </c>
    </row>
    <row r="47" spans="1:52" x14ac:dyDescent="0.25">
      <c r="A47" s="90">
        <v>5125</v>
      </c>
      <c r="B47" s="193">
        <f t="shared" ref="B47:AG47" si="52">ROUND(B108*РАСЧЕТНЫЙ_КОЭФФИЦИЕНТ,0)</f>
        <v>280312</v>
      </c>
      <c r="C47" s="193">
        <f t="shared" si="52"/>
        <v>290133</v>
      </c>
      <c r="D47" s="193">
        <f t="shared" si="52"/>
        <v>300342</v>
      </c>
      <c r="E47" s="193">
        <f t="shared" si="52"/>
        <v>310718</v>
      </c>
      <c r="F47" s="193">
        <f t="shared" si="52"/>
        <v>325088</v>
      </c>
      <c r="G47" s="193">
        <f t="shared" si="52"/>
        <v>353053</v>
      </c>
      <c r="H47" s="193">
        <f t="shared" si="52"/>
        <v>364982</v>
      </c>
      <c r="I47" s="193">
        <f t="shared" si="52"/>
        <v>382571</v>
      </c>
      <c r="J47" s="193">
        <f t="shared" si="52"/>
        <v>397885</v>
      </c>
      <c r="K47" s="193">
        <f t="shared" si="52"/>
        <v>392780</v>
      </c>
      <c r="L47" s="193">
        <f t="shared" si="52"/>
        <v>435282</v>
      </c>
      <c r="M47" s="193">
        <f t="shared" si="52"/>
        <v>432841</v>
      </c>
      <c r="N47" s="193">
        <f t="shared" si="52"/>
        <v>448709</v>
      </c>
      <c r="O47" s="193">
        <f t="shared" si="52"/>
        <v>446989</v>
      </c>
      <c r="P47" s="193">
        <f t="shared" si="52"/>
        <v>467242</v>
      </c>
      <c r="Q47" s="193">
        <f t="shared" si="52"/>
        <v>483887</v>
      </c>
      <c r="R47" s="193">
        <f t="shared" si="52"/>
        <v>493874</v>
      </c>
      <c r="S47" s="193">
        <f t="shared" si="52"/>
        <v>512961</v>
      </c>
      <c r="T47" s="194">
        <f t="shared" si="52"/>
        <v>516013</v>
      </c>
      <c r="U47" s="194">
        <f t="shared" si="52"/>
        <v>522616</v>
      </c>
      <c r="V47" s="194">
        <f t="shared" si="52"/>
        <v>535488</v>
      </c>
      <c r="W47" s="194">
        <f t="shared" si="52"/>
        <v>548305</v>
      </c>
      <c r="X47" s="194">
        <f t="shared" si="52"/>
        <v>561733</v>
      </c>
      <c r="Y47" s="194">
        <f t="shared" si="52"/>
        <v>567614</v>
      </c>
      <c r="Z47" s="194">
        <f t="shared" si="52"/>
        <v>581375</v>
      </c>
      <c r="AA47" s="194">
        <f t="shared" si="52"/>
        <v>596356</v>
      </c>
      <c r="AB47" s="194">
        <f t="shared" si="52"/>
        <v>602737</v>
      </c>
      <c r="AC47" s="194">
        <f t="shared" si="52"/>
        <v>700502</v>
      </c>
      <c r="AD47" s="194">
        <f t="shared" si="52"/>
        <v>677031</v>
      </c>
      <c r="AE47" s="194">
        <f t="shared" si="52"/>
        <v>683856</v>
      </c>
      <c r="AF47" s="194">
        <f t="shared" si="52"/>
        <v>683856</v>
      </c>
      <c r="AG47" s="194">
        <f t="shared" si="52"/>
        <v>705773</v>
      </c>
      <c r="AH47" s="194">
        <f t="shared" ref="AH47:AZ47" si="53">ROUND(AH108*РАСЧЕТНЫЙ_КОЭФФИЦИЕНТ,0)</f>
        <v>712930</v>
      </c>
      <c r="AI47" s="194">
        <f t="shared" si="53"/>
        <v>719921</v>
      </c>
      <c r="AJ47" s="193">
        <f t="shared" si="53"/>
        <v>720476</v>
      </c>
      <c r="AK47" s="193">
        <f t="shared" si="53"/>
        <v>932763</v>
      </c>
      <c r="AL47" s="193">
        <f t="shared" si="53"/>
        <v>949409</v>
      </c>
      <c r="AM47" s="193">
        <f t="shared" si="53"/>
        <v>964168</v>
      </c>
      <c r="AN47" s="193">
        <f t="shared" si="53"/>
        <v>977373</v>
      </c>
      <c r="AO47" s="193">
        <f t="shared" si="53"/>
        <v>997958</v>
      </c>
      <c r="AP47" s="193">
        <f t="shared" si="53"/>
        <v>1015381</v>
      </c>
      <c r="AQ47" s="193">
        <f t="shared" si="53"/>
        <v>1022150</v>
      </c>
      <c r="AR47" s="193">
        <f t="shared" si="53"/>
        <v>1016324</v>
      </c>
      <c r="AS47" s="193">
        <f t="shared" si="53"/>
        <v>1021040</v>
      </c>
      <c r="AT47" s="193">
        <f t="shared" si="53"/>
        <v>1040682</v>
      </c>
      <c r="AU47" s="193">
        <f t="shared" si="53"/>
        <v>1077358</v>
      </c>
      <c r="AV47" s="193">
        <f t="shared" si="53"/>
        <v>1086457</v>
      </c>
      <c r="AW47" s="193">
        <f t="shared" si="53"/>
        <v>1096445</v>
      </c>
      <c r="AX47" s="193">
        <f t="shared" si="53"/>
        <v>1011552</v>
      </c>
      <c r="AY47" s="193">
        <f t="shared" si="53"/>
        <v>1019986</v>
      </c>
      <c r="AZ47" s="193">
        <f t="shared" si="53"/>
        <v>1028198</v>
      </c>
    </row>
    <row r="48" spans="1:52" x14ac:dyDescent="0.25">
      <c r="A48" s="90">
        <v>5250</v>
      </c>
      <c r="B48" s="193">
        <f t="shared" ref="B48:AG48" si="54">ROUND(B109*РАСЧЕТНЫЙ_КОЭФФИЦИЕНТ,0)</f>
        <v>284085</v>
      </c>
      <c r="C48" s="193">
        <f t="shared" si="54"/>
        <v>294849</v>
      </c>
      <c r="D48" s="193">
        <f t="shared" si="54"/>
        <v>305613</v>
      </c>
      <c r="E48" s="193">
        <f t="shared" si="54"/>
        <v>317154</v>
      </c>
      <c r="F48" s="193">
        <f t="shared" si="54"/>
        <v>329472</v>
      </c>
      <c r="G48" s="193">
        <f t="shared" si="54"/>
        <v>361209</v>
      </c>
      <c r="H48" s="193">
        <f t="shared" si="54"/>
        <v>373693</v>
      </c>
      <c r="I48" s="193">
        <f t="shared" si="54"/>
        <v>388619</v>
      </c>
      <c r="J48" s="193">
        <f t="shared" si="54"/>
        <v>403322</v>
      </c>
      <c r="K48" s="193">
        <f t="shared" si="54"/>
        <v>405597</v>
      </c>
      <c r="L48" s="193">
        <f t="shared" si="54"/>
        <v>439998</v>
      </c>
      <c r="M48" s="193">
        <f t="shared" si="54"/>
        <v>436447</v>
      </c>
      <c r="N48" s="193">
        <f t="shared" si="54"/>
        <v>454757</v>
      </c>
      <c r="O48" s="193">
        <f t="shared" si="54"/>
        <v>461582</v>
      </c>
      <c r="P48" s="193">
        <f t="shared" si="54"/>
        <v>480669</v>
      </c>
      <c r="Q48" s="193">
        <f t="shared" si="54"/>
        <v>492765</v>
      </c>
      <c r="R48" s="193">
        <f t="shared" si="54"/>
        <v>500477</v>
      </c>
      <c r="S48" s="193">
        <f t="shared" si="54"/>
        <v>519564</v>
      </c>
      <c r="T48" s="194">
        <f t="shared" si="54"/>
        <v>526777</v>
      </c>
      <c r="U48" s="194">
        <f t="shared" si="54"/>
        <v>532992</v>
      </c>
      <c r="V48" s="194">
        <f t="shared" si="54"/>
        <v>548860</v>
      </c>
      <c r="W48" s="194">
        <f t="shared" si="54"/>
        <v>555907</v>
      </c>
      <c r="X48" s="194">
        <f t="shared" si="54"/>
        <v>570222</v>
      </c>
      <c r="Y48" s="194">
        <f t="shared" si="54"/>
        <v>573829</v>
      </c>
      <c r="Z48" s="194">
        <f t="shared" si="54"/>
        <v>595191</v>
      </c>
      <c r="AA48" s="194">
        <f t="shared" si="54"/>
        <v>602737</v>
      </c>
      <c r="AB48" s="194">
        <f t="shared" si="54"/>
        <v>609395</v>
      </c>
      <c r="AC48" s="194">
        <f t="shared" si="54"/>
        <v>707826</v>
      </c>
      <c r="AD48" s="194">
        <f t="shared" si="54"/>
        <v>683856</v>
      </c>
      <c r="AE48" s="194">
        <f t="shared" si="54"/>
        <v>690459</v>
      </c>
      <c r="AF48" s="194">
        <f t="shared" si="54"/>
        <v>700835</v>
      </c>
      <c r="AG48" s="194">
        <f t="shared" si="54"/>
        <v>714817</v>
      </c>
      <c r="AH48" s="194">
        <f t="shared" ref="AH48:AZ48" si="55">ROUND(AH109*РАСЧЕТНЫЙ_КОЭФФИЦИЕНТ,0)</f>
        <v>720310</v>
      </c>
      <c r="AI48" s="194">
        <f t="shared" si="55"/>
        <v>736955</v>
      </c>
      <c r="AJ48" s="193">
        <f t="shared" si="55"/>
        <v>737122</v>
      </c>
      <c r="AK48" s="193">
        <f t="shared" si="55"/>
        <v>943527</v>
      </c>
      <c r="AL48" s="193">
        <f t="shared" si="55"/>
        <v>962448</v>
      </c>
      <c r="AM48" s="193">
        <f t="shared" si="55"/>
        <v>982089</v>
      </c>
      <c r="AN48" s="193">
        <f t="shared" si="55"/>
        <v>990412</v>
      </c>
      <c r="AO48" s="193">
        <f t="shared" si="55"/>
        <v>1005726</v>
      </c>
      <c r="AP48" s="193">
        <f t="shared" si="55"/>
        <v>1023703</v>
      </c>
      <c r="AQ48" s="193">
        <f t="shared" si="55"/>
        <v>1033524</v>
      </c>
      <c r="AR48" s="193">
        <f t="shared" si="55"/>
        <v>1047895</v>
      </c>
      <c r="AS48" s="193">
        <f t="shared" si="55"/>
        <v>1051446</v>
      </c>
      <c r="AT48" s="193">
        <f t="shared" si="55"/>
        <v>1051834</v>
      </c>
      <c r="AU48" s="193">
        <f t="shared" si="55"/>
        <v>1089287</v>
      </c>
      <c r="AV48" s="193">
        <f t="shared" si="55"/>
        <v>1099496</v>
      </c>
      <c r="AW48" s="193">
        <f t="shared" si="55"/>
        <v>1114200</v>
      </c>
      <c r="AX48" s="193">
        <f t="shared" si="55"/>
        <v>1020485</v>
      </c>
      <c r="AY48" s="193">
        <f t="shared" si="55"/>
        <v>1029418</v>
      </c>
      <c r="AZ48" s="193">
        <f t="shared" si="55"/>
        <v>1041126</v>
      </c>
    </row>
    <row r="49" spans="1:52" x14ac:dyDescent="0.25">
      <c r="A49" s="90">
        <v>5375</v>
      </c>
      <c r="B49" s="193">
        <f t="shared" ref="B49:AG49" si="56">ROUND(B110*РАСЧЕТНЫЙ_КОЭФФИЦИЕНТ,0)</f>
        <v>298233</v>
      </c>
      <c r="C49" s="193">
        <f t="shared" si="56"/>
        <v>309608</v>
      </c>
      <c r="D49" s="193">
        <f t="shared" si="56"/>
        <v>320927</v>
      </c>
      <c r="E49" s="193">
        <f t="shared" si="56"/>
        <v>332634</v>
      </c>
      <c r="F49" s="193">
        <f t="shared" si="56"/>
        <v>332856</v>
      </c>
      <c r="G49" s="193">
        <f t="shared" si="56"/>
        <v>365371</v>
      </c>
      <c r="H49" s="193">
        <f t="shared" si="56"/>
        <v>377466</v>
      </c>
      <c r="I49" s="193">
        <f t="shared" si="56"/>
        <v>392392</v>
      </c>
      <c r="J49" s="193">
        <f t="shared" si="56"/>
        <v>407872</v>
      </c>
      <c r="K49" s="193">
        <f t="shared" si="56"/>
        <v>410147</v>
      </c>
      <c r="L49" s="193">
        <f t="shared" si="56"/>
        <v>445880</v>
      </c>
      <c r="M49" s="193">
        <f t="shared" si="56"/>
        <v>443438</v>
      </c>
      <c r="N49" s="193">
        <f t="shared" si="56"/>
        <v>460028</v>
      </c>
      <c r="O49" s="193">
        <f t="shared" si="56"/>
        <v>466465</v>
      </c>
      <c r="P49" s="193">
        <f t="shared" si="56"/>
        <v>486883</v>
      </c>
      <c r="Q49" s="193">
        <f t="shared" si="56"/>
        <v>498424</v>
      </c>
      <c r="R49" s="193">
        <f t="shared" si="56"/>
        <v>507468</v>
      </c>
      <c r="S49" s="193">
        <f t="shared" si="56"/>
        <v>528275</v>
      </c>
      <c r="T49" s="193">
        <f t="shared" si="56"/>
        <v>532659</v>
      </c>
      <c r="U49" s="193">
        <f t="shared" si="56"/>
        <v>551912</v>
      </c>
      <c r="V49" s="193">
        <f t="shared" si="56"/>
        <v>558903</v>
      </c>
      <c r="W49" s="193">
        <f t="shared" si="56"/>
        <v>563231</v>
      </c>
      <c r="X49" s="193">
        <f t="shared" si="56"/>
        <v>590641</v>
      </c>
      <c r="Y49" s="193">
        <f t="shared" si="56"/>
        <v>597465</v>
      </c>
      <c r="Z49" s="193">
        <f t="shared" si="56"/>
        <v>598020</v>
      </c>
      <c r="AA49" s="193">
        <f t="shared" si="56"/>
        <v>606510</v>
      </c>
      <c r="AB49" s="193">
        <f t="shared" si="56"/>
        <v>615609</v>
      </c>
      <c r="AC49" s="193">
        <f t="shared" si="56"/>
        <v>720143</v>
      </c>
      <c r="AD49" s="193">
        <f t="shared" si="56"/>
        <v>728078</v>
      </c>
      <c r="AE49" s="193">
        <f t="shared" si="56"/>
        <v>734292</v>
      </c>
      <c r="AF49" s="193">
        <f t="shared" si="56"/>
        <v>740728</v>
      </c>
      <c r="AG49" s="193">
        <f t="shared" si="56"/>
        <v>755488</v>
      </c>
      <c r="AH49" s="193">
        <f t="shared" ref="AH49:AZ49" si="57">ROUND(AH110*РАСЧЕТНЫЙ_КОЭФФИЦИЕНТ,0)</f>
        <v>764532</v>
      </c>
      <c r="AI49" s="193">
        <f t="shared" si="57"/>
        <v>781344</v>
      </c>
      <c r="AJ49" s="193">
        <f t="shared" si="57"/>
        <v>794050</v>
      </c>
      <c r="AK49" s="193">
        <f t="shared" si="57"/>
        <v>979648</v>
      </c>
      <c r="AL49" s="193">
        <f t="shared" si="57"/>
        <v>987971</v>
      </c>
      <c r="AM49" s="193">
        <f t="shared" si="57"/>
        <v>992687</v>
      </c>
      <c r="AN49" s="193">
        <f t="shared" si="57"/>
        <v>1010831</v>
      </c>
      <c r="AO49" s="193">
        <f t="shared" si="57"/>
        <v>1025923</v>
      </c>
      <c r="AP49" s="193">
        <f t="shared" si="57"/>
        <v>1034467</v>
      </c>
      <c r="AQ49" s="193">
        <f t="shared" si="57"/>
        <v>1059602</v>
      </c>
      <c r="AR49" s="193">
        <f t="shared" si="57"/>
        <v>1058659</v>
      </c>
      <c r="AS49" s="193">
        <f t="shared" si="57"/>
        <v>1064319</v>
      </c>
      <c r="AT49" s="193">
        <f t="shared" si="57"/>
        <v>1090008</v>
      </c>
      <c r="AU49" s="193">
        <f t="shared" si="57"/>
        <v>1099496</v>
      </c>
      <c r="AV49" s="193">
        <f t="shared" si="57"/>
        <v>1117030</v>
      </c>
      <c r="AW49" s="193">
        <f t="shared" si="57"/>
        <v>1125352</v>
      </c>
      <c r="AX49" s="193">
        <f t="shared" si="57"/>
        <v>1031638</v>
      </c>
      <c r="AY49" s="193">
        <f t="shared" si="57"/>
        <v>1039739</v>
      </c>
      <c r="AZ49" s="193">
        <f t="shared" si="57"/>
        <v>1051945</v>
      </c>
    </row>
    <row r="50" spans="1:52" x14ac:dyDescent="0.25">
      <c r="A50" s="90">
        <v>5500</v>
      </c>
      <c r="B50" s="193">
        <f t="shared" ref="B50:AG50" si="58">ROUND(B111*РАСЧЕТНЫЙ_КОЭФФИЦИЕНТ,0)</f>
        <v>305835</v>
      </c>
      <c r="C50" s="193">
        <f t="shared" si="58"/>
        <v>316599</v>
      </c>
      <c r="D50" s="193">
        <f t="shared" si="58"/>
        <v>327530</v>
      </c>
      <c r="E50" s="193">
        <f t="shared" si="58"/>
        <v>339292</v>
      </c>
      <c r="F50" s="193">
        <f t="shared" si="58"/>
        <v>353275</v>
      </c>
      <c r="G50" s="193">
        <f t="shared" si="58"/>
        <v>376911</v>
      </c>
      <c r="H50" s="193">
        <f t="shared" si="58"/>
        <v>393335</v>
      </c>
      <c r="I50" s="193">
        <f t="shared" si="58"/>
        <v>408427</v>
      </c>
      <c r="J50" s="193">
        <f t="shared" si="58"/>
        <v>424129</v>
      </c>
      <c r="K50" s="193">
        <f t="shared" si="58"/>
        <v>427736</v>
      </c>
      <c r="L50" s="193">
        <f t="shared" si="58"/>
        <v>454202</v>
      </c>
      <c r="M50" s="193">
        <f t="shared" si="58"/>
        <v>450429</v>
      </c>
      <c r="N50" s="193">
        <f t="shared" si="58"/>
        <v>474621</v>
      </c>
      <c r="O50" s="193">
        <f t="shared" si="58"/>
        <v>477062</v>
      </c>
      <c r="P50" s="193">
        <f t="shared" si="58"/>
        <v>495373</v>
      </c>
      <c r="Q50" s="193">
        <f t="shared" si="58"/>
        <v>509410</v>
      </c>
      <c r="R50" s="193">
        <f t="shared" si="58"/>
        <v>523171</v>
      </c>
      <c r="S50" s="193">
        <f t="shared" si="58"/>
        <v>534878</v>
      </c>
      <c r="T50" s="193">
        <f t="shared" si="58"/>
        <v>547751</v>
      </c>
      <c r="U50" s="193">
        <f t="shared" si="58"/>
        <v>555130</v>
      </c>
      <c r="V50" s="193">
        <f t="shared" si="58"/>
        <v>562898</v>
      </c>
      <c r="W50" s="193">
        <f t="shared" si="58"/>
        <v>579488</v>
      </c>
      <c r="X50" s="193">
        <f t="shared" si="58"/>
        <v>593138</v>
      </c>
      <c r="Y50" s="193">
        <f t="shared" si="58"/>
        <v>607841</v>
      </c>
      <c r="Z50" s="193">
        <f t="shared" si="58"/>
        <v>603680</v>
      </c>
      <c r="AA50" s="193">
        <f t="shared" si="58"/>
        <v>612946</v>
      </c>
      <c r="AB50" s="193">
        <f t="shared" si="58"/>
        <v>622767</v>
      </c>
      <c r="AC50" s="193">
        <f t="shared" si="58"/>
        <v>712764</v>
      </c>
      <c r="AD50" s="193">
        <f t="shared" si="58"/>
        <v>720476</v>
      </c>
      <c r="AE50" s="193">
        <f t="shared" si="58"/>
        <v>726913</v>
      </c>
      <c r="AF50" s="193">
        <f t="shared" si="58"/>
        <v>732794</v>
      </c>
      <c r="AG50" s="193">
        <f t="shared" si="58"/>
        <v>748829</v>
      </c>
      <c r="AH50" s="193">
        <f t="shared" ref="AH50:AZ50" si="59">ROUND(AH111*РАСЧЕТНЫЙ_КОЭФФИЦИЕНТ,0)</f>
        <v>757929</v>
      </c>
      <c r="AI50" s="193">
        <f t="shared" si="59"/>
        <v>770413</v>
      </c>
      <c r="AJ50" s="193">
        <f t="shared" si="59"/>
        <v>789334</v>
      </c>
      <c r="AK50" s="193">
        <f t="shared" si="59"/>
        <v>985696</v>
      </c>
      <c r="AL50" s="193">
        <f t="shared" si="59"/>
        <v>997958</v>
      </c>
      <c r="AM50" s="193">
        <f t="shared" si="59"/>
        <v>1019154</v>
      </c>
      <c r="AN50" s="193">
        <f t="shared" si="59"/>
        <v>1022760</v>
      </c>
      <c r="AO50" s="193">
        <f t="shared" si="59"/>
        <v>1036132</v>
      </c>
      <c r="AP50" s="193">
        <f t="shared" si="59"/>
        <v>1050891</v>
      </c>
      <c r="AQ50" s="193">
        <f t="shared" si="59"/>
        <v>1070200</v>
      </c>
      <c r="AR50" s="193">
        <f t="shared" si="59"/>
        <v>1084182</v>
      </c>
      <c r="AS50" s="193">
        <f t="shared" si="59"/>
        <v>1091562</v>
      </c>
      <c r="AT50" s="193">
        <f t="shared" si="59"/>
        <v>1102881</v>
      </c>
      <c r="AU50" s="193">
        <f t="shared" si="59"/>
        <v>1119693</v>
      </c>
      <c r="AV50" s="193">
        <f t="shared" si="59"/>
        <v>1121413</v>
      </c>
      <c r="AW50" s="193">
        <f t="shared" si="59"/>
        <v>1131067</v>
      </c>
      <c r="AX50" s="193">
        <f t="shared" si="59"/>
        <v>1048838</v>
      </c>
      <c r="AY50" s="193">
        <f t="shared" si="59"/>
        <v>1058604</v>
      </c>
      <c r="AZ50" s="193">
        <f t="shared" si="59"/>
        <v>1067204</v>
      </c>
    </row>
    <row r="51" spans="1:52" x14ac:dyDescent="0.25">
      <c r="A51" s="90">
        <v>5625</v>
      </c>
      <c r="B51" s="193">
        <f t="shared" ref="B51:AG51" si="60">ROUND(B112*РАСЧЕТНЫЙ_КОЭФФИЦИЕНТ,0)</f>
        <v>317376</v>
      </c>
      <c r="C51" s="193">
        <f t="shared" si="60"/>
        <v>328695</v>
      </c>
      <c r="D51" s="193">
        <f t="shared" si="60"/>
        <v>339847</v>
      </c>
      <c r="E51" s="193">
        <f t="shared" si="60"/>
        <v>351777</v>
      </c>
      <c r="F51" s="193">
        <f t="shared" si="60"/>
        <v>364982</v>
      </c>
      <c r="G51" s="193">
        <f t="shared" si="60"/>
        <v>389729</v>
      </c>
      <c r="H51" s="193">
        <f t="shared" si="60"/>
        <v>403544</v>
      </c>
      <c r="I51" s="193">
        <f t="shared" si="60"/>
        <v>419802</v>
      </c>
      <c r="J51" s="193">
        <f t="shared" si="60"/>
        <v>436225</v>
      </c>
      <c r="K51" s="193">
        <f t="shared" si="60"/>
        <v>440775</v>
      </c>
      <c r="L51" s="193">
        <f t="shared" si="60"/>
        <v>471791</v>
      </c>
      <c r="M51" s="193">
        <f t="shared" si="60"/>
        <v>482001</v>
      </c>
      <c r="N51" s="193">
        <f t="shared" si="60"/>
        <v>491433</v>
      </c>
      <c r="O51" s="193">
        <f t="shared" si="60"/>
        <v>492543</v>
      </c>
      <c r="P51" s="193">
        <f t="shared" si="60"/>
        <v>517678</v>
      </c>
      <c r="Q51" s="193">
        <f t="shared" si="60"/>
        <v>533768</v>
      </c>
      <c r="R51" s="193">
        <f t="shared" si="60"/>
        <v>541536</v>
      </c>
      <c r="S51" s="193">
        <f t="shared" si="60"/>
        <v>561345</v>
      </c>
      <c r="T51" s="193">
        <f t="shared" si="60"/>
        <v>568336</v>
      </c>
      <c r="U51" s="193">
        <f t="shared" si="60"/>
        <v>577213</v>
      </c>
      <c r="V51" s="193">
        <f t="shared" si="60"/>
        <v>593138</v>
      </c>
      <c r="W51" s="193">
        <f t="shared" si="60"/>
        <v>610338</v>
      </c>
      <c r="X51" s="193">
        <f t="shared" si="60"/>
        <v>616719</v>
      </c>
      <c r="Y51" s="193">
        <f t="shared" si="60"/>
        <v>624875</v>
      </c>
      <c r="Z51" s="193">
        <f t="shared" si="60"/>
        <v>640189</v>
      </c>
      <c r="AA51" s="193">
        <f t="shared" si="60"/>
        <v>643407</v>
      </c>
      <c r="AB51" s="193">
        <f t="shared" si="60"/>
        <v>650565</v>
      </c>
      <c r="AC51" s="193">
        <f t="shared" si="60"/>
        <v>731074</v>
      </c>
      <c r="AD51" s="193">
        <f t="shared" si="60"/>
        <v>736012</v>
      </c>
      <c r="AE51" s="193">
        <f t="shared" si="60"/>
        <v>756819</v>
      </c>
      <c r="AF51" s="193">
        <f t="shared" si="60"/>
        <v>773798</v>
      </c>
      <c r="AG51" s="193">
        <f t="shared" si="60"/>
        <v>782675</v>
      </c>
      <c r="AH51" s="193">
        <f t="shared" ref="AH51:AZ51" si="61">ROUND(AH112*РАСЧЕТНЫЙ_КОЭФФИЦИЕНТ,0)</f>
        <v>790998</v>
      </c>
      <c r="AI51" s="193">
        <f t="shared" si="61"/>
        <v>810473</v>
      </c>
      <c r="AJ51" s="193">
        <f t="shared" si="61"/>
        <v>827119</v>
      </c>
      <c r="AK51" s="193">
        <f t="shared" si="61"/>
        <v>1020652</v>
      </c>
      <c r="AL51" s="193">
        <f t="shared" si="61"/>
        <v>1030473</v>
      </c>
      <c r="AM51" s="193">
        <f t="shared" si="61"/>
        <v>1056551</v>
      </c>
      <c r="AN51" s="193">
        <f t="shared" si="61"/>
        <v>1063930</v>
      </c>
      <c r="AO51" s="193">
        <f t="shared" si="61"/>
        <v>1080187</v>
      </c>
      <c r="AP51" s="193">
        <f t="shared" si="61"/>
        <v>1115365</v>
      </c>
      <c r="AQ51" s="193">
        <f t="shared" si="61"/>
        <v>1120858</v>
      </c>
      <c r="AR51" s="193">
        <f t="shared" si="61"/>
        <v>1120858</v>
      </c>
      <c r="AS51" s="193">
        <f t="shared" si="61"/>
        <v>1133120</v>
      </c>
      <c r="AT51" s="193">
        <f t="shared" si="61"/>
        <v>1145216</v>
      </c>
      <c r="AU51" s="193">
        <f t="shared" si="61"/>
        <v>1154260</v>
      </c>
      <c r="AV51" s="193">
        <f t="shared" si="61"/>
        <v>1176232</v>
      </c>
      <c r="AW51" s="193">
        <f t="shared" si="61"/>
        <v>1204918</v>
      </c>
      <c r="AX51" s="193">
        <f t="shared" si="61"/>
        <v>1104656</v>
      </c>
      <c r="AY51" s="193">
        <f t="shared" si="61"/>
        <v>1113423</v>
      </c>
      <c r="AZ51" s="193">
        <f t="shared" si="61"/>
        <v>1146270</v>
      </c>
    </row>
    <row r="52" spans="1:52" x14ac:dyDescent="0.25">
      <c r="A52" s="90">
        <v>5750</v>
      </c>
      <c r="B52" s="193">
        <f t="shared" ref="B52:AG52" si="62">ROUND(B113*РАСЧЕТНЫЙ_КОЭФФИЦИЕНТ,0)</f>
        <v>324922</v>
      </c>
      <c r="C52" s="193">
        <f t="shared" si="62"/>
        <v>335298</v>
      </c>
      <c r="D52" s="193">
        <f t="shared" si="62"/>
        <v>346672</v>
      </c>
      <c r="E52" s="193">
        <f t="shared" si="62"/>
        <v>357769</v>
      </c>
      <c r="F52" s="193">
        <f t="shared" si="62"/>
        <v>368589</v>
      </c>
      <c r="G52" s="193">
        <f t="shared" si="62"/>
        <v>393335</v>
      </c>
      <c r="H52" s="193">
        <f t="shared" si="62"/>
        <v>407706</v>
      </c>
      <c r="I52" s="193">
        <f t="shared" si="62"/>
        <v>430566</v>
      </c>
      <c r="J52" s="193">
        <f t="shared" si="62"/>
        <v>443771</v>
      </c>
      <c r="K52" s="193">
        <f t="shared" si="62"/>
        <v>448155</v>
      </c>
      <c r="L52" s="193">
        <f t="shared" si="62"/>
        <v>475731</v>
      </c>
      <c r="M52" s="193">
        <f t="shared" si="62"/>
        <v>486328</v>
      </c>
      <c r="N52" s="193">
        <f t="shared" si="62"/>
        <v>496149</v>
      </c>
      <c r="O52" s="193">
        <f t="shared" si="62"/>
        <v>503917</v>
      </c>
      <c r="P52" s="193">
        <f t="shared" si="62"/>
        <v>522616</v>
      </c>
      <c r="Q52" s="193">
        <f t="shared" si="62"/>
        <v>539650</v>
      </c>
      <c r="R52" s="193">
        <f t="shared" si="62"/>
        <v>553244</v>
      </c>
      <c r="S52" s="193">
        <f t="shared" si="62"/>
        <v>566838</v>
      </c>
      <c r="T52" s="193">
        <f t="shared" si="62"/>
        <v>573662</v>
      </c>
      <c r="U52" s="193">
        <f t="shared" si="62"/>
        <v>586479</v>
      </c>
      <c r="V52" s="193">
        <f t="shared" si="62"/>
        <v>599740</v>
      </c>
      <c r="W52" s="193">
        <f t="shared" si="62"/>
        <v>616386</v>
      </c>
      <c r="X52" s="193">
        <f t="shared" si="62"/>
        <v>623155</v>
      </c>
      <c r="Y52" s="193">
        <f t="shared" si="62"/>
        <v>631311</v>
      </c>
      <c r="Z52" s="193">
        <f t="shared" si="62"/>
        <v>644351</v>
      </c>
      <c r="AA52" s="193">
        <f t="shared" si="62"/>
        <v>650010</v>
      </c>
      <c r="AB52" s="193">
        <f t="shared" si="62"/>
        <v>659054</v>
      </c>
      <c r="AC52" s="193">
        <f t="shared" si="62"/>
        <v>739619</v>
      </c>
      <c r="AD52" s="193">
        <f t="shared" si="62"/>
        <v>760370</v>
      </c>
      <c r="AE52" s="193">
        <f t="shared" si="62"/>
        <v>767750</v>
      </c>
      <c r="AF52" s="193">
        <f t="shared" si="62"/>
        <v>788723</v>
      </c>
      <c r="AG52" s="193">
        <f t="shared" si="62"/>
        <v>806867</v>
      </c>
      <c r="AH52" s="193">
        <f t="shared" ref="AH52:AZ52" si="63">ROUND(AH113*РАСЧЕТНЫЙ_КОЭФФИЦИЕНТ,0)</f>
        <v>815190</v>
      </c>
      <c r="AI52" s="193">
        <f t="shared" si="63"/>
        <v>838660</v>
      </c>
      <c r="AJ52" s="193">
        <f t="shared" si="63"/>
        <v>842766</v>
      </c>
      <c r="AK52" s="193">
        <f t="shared" si="63"/>
        <v>1042013</v>
      </c>
      <c r="AL52" s="193">
        <f t="shared" si="63"/>
        <v>1049781</v>
      </c>
      <c r="AM52" s="193">
        <f t="shared" si="63"/>
        <v>1066372</v>
      </c>
      <c r="AN52" s="193">
        <f t="shared" si="63"/>
        <v>1090951</v>
      </c>
      <c r="AO52" s="193">
        <f t="shared" si="63"/>
        <v>1100772</v>
      </c>
      <c r="AP52" s="193">
        <f t="shared" si="63"/>
        <v>1134840</v>
      </c>
      <c r="AQ52" s="193">
        <f t="shared" si="63"/>
        <v>1141055</v>
      </c>
      <c r="AR52" s="193">
        <f t="shared" si="63"/>
        <v>1136338</v>
      </c>
      <c r="AS52" s="193">
        <f t="shared" si="63"/>
        <v>1149544</v>
      </c>
      <c r="AT52" s="193">
        <f t="shared" si="63"/>
        <v>1158089</v>
      </c>
      <c r="AU52" s="193">
        <f t="shared" si="63"/>
        <v>1165080</v>
      </c>
      <c r="AV52" s="193">
        <f t="shared" si="63"/>
        <v>1208747</v>
      </c>
      <c r="AW52" s="193">
        <f t="shared" si="63"/>
        <v>1245201</v>
      </c>
      <c r="AX52" s="193">
        <f t="shared" si="63"/>
        <v>1138336</v>
      </c>
      <c r="AY52" s="193">
        <f t="shared" si="63"/>
        <v>1148656</v>
      </c>
      <c r="AZ52" s="193">
        <f t="shared" si="63"/>
        <v>1158477</v>
      </c>
    </row>
    <row r="53" spans="1:52" x14ac:dyDescent="0.25">
      <c r="A53" s="90">
        <v>5875</v>
      </c>
      <c r="B53" s="193">
        <f t="shared" ref="B53:AG53" si="64">ROUND(B114*РАСЧЕТНЫЙ_КОЭФФИЦИЕНТ,0)</f>
        <v>331136</v>
      </c>
      <c r="C53" s="193">
        <f t="shared" si="64"/>
        <v>341900</v>
      </c>
      <c r="D53" s="193">
        <f t="shared" si="64"/>
        <v>353275</v>
      </c>
      <c r="E53" s="193">
        <f t="shared" si="64"/>
        <v>364982</v>
      </c>
      <c r="F53" s="193">
        <f t="shared" si="64"/>
        <v>379741</v>
      </c>
      <c r="G53" s="193">
        <f t="shared" si="64"/>
        <v>401658</v>
      </c>
      <c r="H53" s="193">
        <f t="shared" si="64"/>
        <v>411312</v>
      </c>
      <c r="I53" s="193">
        <f t="shared" si="64"/>
        <v>438889</v>
      </c>
      <c r="J53" s="193">
        <f t="shared" si="64"/>
        <v>453981</v>
      </c>
      <c r="K53" s="193">
        <f t="shared" si="64"/>
        <v>454591</v>
      </c>
      <c r="L53" s="193">
        <f t="shared" si="64"/>
        <v>489325</v>
      </c>
      <c r="M53" s="193">
        <f t="shared" si="64"/>
        <v>491433</v>
      </c>
      <c r="N53" s="193">
        <f t="shared" si="64"/>
        <v>505970</v>
      </c>
      <c r="O53" s="193">
        <f t="shared" si="64"/>
        <v>509022</v>
      </c>
      <c r="P53" s="193">
        <f t="shared" si="64"/>
        <v>531105</v>
      </c>
      <c r="Q53" s="193">
        <f t="shared" si="64"/>
        <v>544921</v>
      </c>
      <c r="R53" s="193">
        <f t="shared" si="64"/>
        <v>564008</v>
      </c>
      <c r="S53" s="193">
        <f t="shared" si="64"/>
        <v>572331</v>
      </c>
      <c r="T53" s="193">
        <f t="shared" si="64"/>
        <v>579877</v>
      </c>
      <c r="U53" s="193">
        <f t="shared" si="64"/>
        <v>598020</v>
      </c>
      <c r="V53" s="193">
        <f t="shared" si="64"/>
        <v>615054</v>
      </c>
      <c r="W53" s="193">
        <f t="shared" si="64"/>
        <v>622767</v>
      </c>
      <c r="X53" s="193">
        <f t="shared" si="64"/>
        <v>629980</v>
      </c>
      <c r="Y53" s="193">
        <f t="shared" si="64"/>
        <v>640189</v>
      </c>
      <c r="Z53" s="193">
        <f t="shared" si="64"/>
        <v>647569</v>
      </c>
      <c r="AA53" s="193">
        <f t="shared" si="64"/>
        <v>656446</v>
      </c>
      <c r="AB53" s="193">
        <f t="shared" si="64"/>
        <v>673425</v>
      </c>
      <c r="AC53" s="193">
        <f t="shared" si="64"/>
        <v>746610</v>
      </c>
      <c r="AD53" s="193">
        <f t="shared" si="64"/>
        <v>767028</v>
      </c>
      <c r="AE53" s="193">
        <f t="shared" si="64"/>
        <v>791941</v>
      </c>
      <c r="AF53" s="193">
        <f t="shared" si="64"/>
        <v>801041</v>
      </c>
      <c r="AG53" s="193">
        <f t="shared" si="64"/>
        <v>822014</v>
      </c>
      <c r="AH53" s="193">
        <f t="shared" ref="AH53:AZ53" si="65">ROUND(AH114*РАСЧЕТНЫЙ_КОЭФФИЦИЕНТ,0)</f>
        <v>835220</v>
      </c>
      <c r="AI53" s="193">
        <f t="shared" si="65"/>
        <v>845818</v>
      </c>
      <c r="AJ53" s="193">
        <f t="shared" si="65"/>
        <v>850145</v>
      </c>
      <c r="AK53" s="193">
        <f t="shared" si="65"/>
        <v>1051280</v>
      </c>
      <c r="AL53" s="193">
        <f t="shared" si="65"/>
        <v>1064707</v>
      </c>
      <c r="AM53" s="193">
        <f t="shared" si="65"/>
        <v>1092283</v>
      </c>
      <c r="AN53" s="193">
        <f t="shared" si="65"/>
        <v>1117252</v>
      </c>
      <c r="AO53" s="193">
        <f t="shared" si="65"/>
        <v>1131622</v>
      </c>
      <c r="AP53" s="193">
        <f t="shared" si="65"/>
        <v>1146936</v>
      </c>
      <c r="AQ53" s="193">
        <f t="shared" si="65"/>
        <v>1156923</v>
      </c>
      <c r="AR53" s="193">
        <f t="shared" si="65"/>
        <v>1161640</v>
      </c>
      <c r="AS53" s="193">
        <f t="shared" si="65"/>
        <v>1154649</v>
      </c>
      <c r="AT53" s="193">
        <f t="shared" si="65"/>
        <v>1169019</v>
      </c>
      <c r="AU53" s="193">
        <f t="shared" si="65"/>
        <v>1175622</v>
      </c>
      <c r="AV53" s="193">
        <f t="shared" si="65"/>
        <v>1248030</v>
      </c>
      <c r="AW53" s="193">
        <f t="shared" si="65"/>
        <v>1256742</v>
      </c>
      <c r="AX53" s="193">
        <f t="shared" si="65"/>
        <v>1151264</v>
      </c>
      <c r="AY53" s="193">
        <f t="shared" si="65"/>
        <v>1156036</v>
      </c>
      <c r="AZ53" s="193">
        <f t="shared" si="65"/>
        <v>1170517</v>
      </c>
    </row>
    <row r="54" spans="1:52" x14ac:dyDescent="0.25">
      <c r="A54" s="90">
        <v>6000</v>
      </c>
      <c r="B54" s="193">
        <f t="shared" ref="B54:AG54" si="66">ROUND(B115*РАСЧЕТНЫЙ_КОЭФФИЦИЕНТ,0)</f>
        <v>336796</v>
      </c>
      <c r="C54" s="193">
        <f t="shared" si="66"/>
        <v>347948</v>
      </c>
      <c r="D54" s="193">
        <f t="shared" si="66"/>
        <v>359323</v>
      </c>
      <c r="E54" s="193">
        <f t="shared" si="66"/>
        <v>371030</v>
      </c>
      <c r="F54" s="193">
        <f t="shared" si="66"/>
        <v>385179</v>
      </c>
      <c r="G54" s="193">
        <f t="shared" si="66"/>
        <v>407872</v>
      </c>
      <c r="H54" s="193">
        <f t="shared" si="66"/>
        <v>417527</v>
      </c>
      <c r="I54" s="193">
        <f t="shared" si="66"/>
        <v>443993</v>
      </c>
      <c r="J54" s="193">
        <f t="shared" si="66"/>
        <v>460417</v>
      </c>
      <c r="K54" s="193">
        <f t="shared" si="66"/>
        <v>463247</v>
      </c>
      <c r="L54" s="193">
        <f t="shared" si="66"/>
        <v>496149</v>
      </c>
      <c r="M54" s="193">
        <f t="shared" si="66"/>
        <v>498258</v>
      </c>
      <c r="N54" s="193">
        <f t="shared" si="66"/>
        <v>513183</v>
      </c>
      <c r="O54" s="193">
        <f t="shared" si="66"/>
        <v>518621</v>
      </c>
      <c r="P54" s="193">
        <f t="shared" si="66"/>
        <v>538096</v>
      </c>
      <c r="Q54" s="193">
        <f t="shared" si="66"/>
        <v>552689</v>
      </c>
      <c r="R54" s="193">
        <f t="shared" si="66"/>
        <v>571776</v>
      </c>
      <c r="S54" s="193">
        <f t="shared" si="66"/>
        <v>579877</v>
      </c>
      <c r="T54" s="193">
        <f t="shared" si="66"/>
        <v>587256</v>
      </c>
      <c r="U54" s="193">
        <f t="shared" si="66"/>
        <v>605788</v>
      </c>
      <c r="V54" s="193">
        <f t="shared" si="66"/>
        <v>623155</v>
      </c>
      <c r="W54" s="193">
        <f t="shared" si="66"/>
        <v>631311</v>
      </c>
      <c r="X54" s="193">
        <f t="shared" si="66"/>
        <v>637914</v>
      </c>
      <c r="Y54" s="193">
        <f t="shared" si="66"/>
        <v>648678</v>
      </c>
      <c r="Z54" s="193">
        <f t="shared" si="66"/>
        <v>652063</v>
      </c>
      <c r="AA54" s="193">
        <f t="shared" si="66"/>
        <v>664769</v>
      </c>
      <c r="AB54" s="193">
        <f t="shared" si="66"/>
        <v>682913</v>
      </c>
      <c r="AC54" s="193">
        <f t="shared" si="66"/>
        <v>755488</v>
      </c>
      <c r="AD54" s="193">
        <f t="shared" si="66"/>
        <v>775906</v>
      </c>
      <c r="AE54" s="193">
        <f t="shared" si="66"/>
        <v>800819</v>
      </c>
      <c r="AF54" s="193">
        <f t="shared" si="66"/>
        <v>809697</v>
      </c>
      <c r="AG54" s="193">
        <f t="shared" si="66"/>
        <v>831447</v>
      </c>
      <c r="AH54" s="193">
        <f t="shared" ref="AH54:AZ54" si="67">ROUND(AH115*РАСЧЕТНЫЙ_КОЭФФИЦИЕНТ,0)</f>
        <v>844708</v>
      </c>
      <c r="AI54" s="193">
        <f t="shared" si="67"/>
        <v>850756</v>
      </c>
      <c r="AJ54" s="193">
        <f t="shared" si="67"/>
        <v>855084</v>
      </c>
      <c r="AK54" s="193">
        <f t="shared" si="67"/>
        <v>1052778</v>
      </c>
      <c r="AL54" s="193">
        <f t="shared" si="67"/>
        <v>1066372</v>
      </c>
      <c r="AM54" s="193">
        <f t="shared" si="67"/>
        <v>1094724</v>
      </c>
      <c r="AN54" s="193">
        <f t="shared" si="67"/>
        <v>1119304</v>
      </c>
      <c r="AO54" s="193">
        <f t="shared" si="67"/>
        <v>1127849</v>
      </c>
      <c r="AP54" s="193">
        <f t="shared" si="67"/>
        <v>1148601</v>
      </c>
      <c r="AQ54" s="193">
        <f t="shared" si="67"/>
        <v>1158810</v>
      </c>
      <c r="AR54" s="193">
        <f t="shared" si="67"/>
        <v>1168631</v>
      </c>
      <c r="AS54" s="193">
        <f t="shared" si="67"/>
        <v>1169019</v>
      </c>
      <c r="AT54" s="193">
        <f t="shared" si="67"/>
        <v>1185665</v>
      </c>
      <c r="AU54" s="193">
        <f t="shared" si="67"/>
        <v>1254855</v>
      </c>
      <c r="AV54" s="193">
        <f t="shared" si="67"/>
        <v>1262401</v>
      </c>
      <c r="AW54" s="193">
        <f t="shared" si="67"/>
        <v>1271667</v>
      </c>
      <c r="AX54" s="193">
        <f t="shared" si="67"/>
        <v>1163082</v>
      </c>
      <c r="AY54" s="193">
        <f t="shared" si="67"/>
        <v>1170295</v>
      </c>
      <c r="AZ54" s="193">
        <f t="shared" si="67"/>
        <v>1184056</v>
      </c>
    </row>
    <row r="55" spans="1:52" x14ac:dyDescent="0.25">
      <c r="A55" s="90">
        <v>6125</v>
      </c>
      <c r="B55" s="193">
        <f t="shared" ref="B55:AG55" si="68">ROUND(B116*РАСЧЕТНЫЙ_КОЭФФИЦИЕНТ,0)</f>
        <v>355716</v>
      </c>
      <c r="C55" s="193">
        <f t="shared" si="68"/>
        <v>375580</v>
      </c>
      <c r="D55" s="193">
        <f t="shared" si="68"/>
        <v>382571</v>
      </c>
      <c r="E55" s="193">
        <f t="shared" si="68"/>
        <v>390505</v>
      </c>
      <c r="F55" s="193">
        <f t="shared" si="68"/>
        <v>414309</v>
      </c>
      <c r="G55" s="193">
        <f t="shared" si="68"/>
        <v>434172</v>
      </c>
      <c r="H55" s="193">
        <f t="shared" si="68"/>
        <v>437390</v>
      </c>
      <c r="I55" s="193">
        <f t="shared" si="68"/>
        <v>446823</v>
      </c>
      <c r="J55" s="193">
        <f t="shared" si="68"/>
        <v>478172</v>
      </c>
      <c r="K55" s="193">
        <f t="shared" si="68"/>
        <v>480114</v>
      </c>
      <c r="L55" s="193">
        <f t="shared" si="68"/>
        <v>498813</v>
      </c>
      <c r="M55" s="193">
        <f t="shared" si="68"/>
        <v>505249</v>
      </c>
      <c r="N55" s="193">
        <f t="shared" si="68"/>
        <v>513516</v>
      </c>
      <c r="O55" s="193">
        <f t="shared" si="68"/>
        <v>536210</v>
      </c>
      <c r="P55" s="193">
        <f t="shared" si="68"/>
        <v>555907</v>
      </c>
      <c r="Q55" s="193">
        <f t="shared" si="68"/>
        <v>574217</v>
      </c>
      <c r="R55" s="193">
        <f t="shared" si="68"/>
        <v>594636</v>
      </c>
      <c r="S55" s="193">
        <f t="shared" si="68"/>
        <v>600684</v>
      </c>
      <c r="T55" s="193">
        <f t="shared" si="68"/>
        <v>608784</v>
      </c>
      <c r="U55" s="193">
        <f t="shared" si="68"/>
        <v>626928</v>
      </c>
      <c r="V55" s="193">
        <f t="shared" si="68"/>
        <v>643185</v>
      </c>
      <c r="W55" s="193">
        <f t="shared" si="68"/>
        <v>653617</v>
      </c>
      <c r="X55" s="193">
        <f t="shared" si="68"/>
        <v>663604</v>
      </c>
      <c r="Y55" s="193">
        <f t="shared" si="68"/>
        <v>671760</v>
      </c>
      <c r="Z55" s="193">
        <f t="shared" si="68"/>
        <v>681970</v>
      </c>
      <c r="AA55" s="193">
        <f t="shared" si="68"/>
        <v>698782</v>
      </c>
      <c r="AB55" s="193">
        <f t="shared" si="68"/>
        <v>711044</v>
      </c>
      <c r="AC55" s="193">
        <f t="shared" si="68"/>
        <v>790055</v>
      </c>
      <c r="AD55" s="193">
        <f t="shared" si="68"/>
        <v>821071</v>
      </c>
      <c r="AE55" s="193">
        <f t="shared" si="68"/>
        <v>836940</v>
      </c>
      <c r="AF55" s="193">
        <f t="shared" si="68"/>
        <v>842988</v>
      </c>
      <c r="AG55" s="193">
        <f t="shared" si="68"/>
        <v>862630</v>
      </c>
      <c r="AH55" s="193">
        <f t="shared" ref="AH55:AZ55" si="69">ROUND(AH116*РАСЧЕТНЫЙ_КОЭФФИЦИЕНТ,0)</f>
        <v>873782</v>
      </c>
      <c r="AI55" s="193">
        <f t="shared" si="69"/>
        <v>906851</v>
      </c>
      <c r="AJ55" s="193">
        <f t="shared" si="69"/>
        <v>918004</v>
      </c>
      <c r="AK55" s="193">
        <f t="shared" si="69"/>
        <v>1046952</v>
      </c>
      <c r="AL55" s="193">
        <f t="shared" si="69"/>
        <v>1051834</v>
      </c>
      <c r="AM55" s="193">
        <f t="shared" si="69"/>
        <v>1071865</v>
      </c>
      <c r="AN55" s="193">
        <f t="shared" si="69"/>
        <v>1076803</v>
      </c>
      <c r="AO55" s="193">
        <f t="shared" si="69"/>
        <v>1094170</v>
      </c>
      <c r="AP55" s="193">
        <f t="shared" si="69"/>
        <v>1109484</v>
      </c>
      <c r="AQ55" s="193">
        <f t="shared" si="69"/>
        <v>1127072</v>
      </c>
      <c r="AR55" s="193">
        <f t="shared" si="69"/>
        <v>1151819</v>
      </c>
      <c r="AS55" s="193">
        <f t="shared" si="69"/>
        <v>1178285</v>
      </c>
      <c r="AT55" s="193">
        <f t="shared" si="69"/>
        <v>1218734</v>
      </c>
      <c r="AU55" s="193">
        <f t="shared" si="69"/>
        <v>1262956</v>
      </c>
      <c r="AV55" s="193">
        <f t="shared" si="69"/>
        <v>1273554</v>
      </c>
      <c r="AW55" s="193">
        <f t="shared" si="69"/>
        <v>1282986</v>
      </c>
      <c r="AX55" s="193">
        <f t="shared" si="69"/>
        <v>1169630</v>
      </c>
      <c r="AY55" s="193">
        <f t="shared" si="69"/>
        <v>1183556</v>
      </c>
      <c r="AZ55" s="193">
        <f t="shared" si="69"/>
        <v>1190104</v>
      </c>
    </row>
    <row r="56" spans="1:52" x14ac:dyDescent="0.25">
      <c r="A56" s="90">
        <v>6250</v>
      </c>
      <c r="B56" s="193">
        <f t="shared" ref="B56:AG56" si="70">ROUND(B117*РАСЧЕТНЫЙ_КОЭФФИЦИЕНТ,0)</f>
        <v>367645</v>
      </c>
      <c r="C56" s="193">
        <f t="shared" si="70"/>
        <v>384624</v>
      </c>
      <c r="D56" s="193">
        <f t="shared" si="70"/>
        <v>392392</v>
      </c>
      <c r="E56" s="193">
        <f t="shared" si="70"/>
        <v>417138</v>
      </c>
      <c r="F56" s="193">
        <f t="shared" si="70"/>
        <v>424684</v>
      </c>
      <c r="G56" s="193">
        <f t="shared" si="70"/>
        <v>442273</v>
      </c>
      <c r="H56" s="193">
        <f t="shared" si="70"/>
        <v>450984</v>
      </c>
      <c r="I56" s="193">
        <f t="shared" si="70"/>
        <v>479504</v>
      </c>
      <c r="J56" s="193">
        <f t="shared" si="70"/>
        <v>511075</v>
      </c>
      <c r="K56" s="193">
        <f t="shared" si="70"/>
        <v>500866</v>
      </c>
      <c r="L56" s="193">
        <f t="shared" si="70"/>
        <v>521118</v>
      </c>
      <c r="M56" s="193">
        <f t="shared" si="70"/>
        <v>519398</v>
      </c>
      <c r="N56" s="193">
        <f t="shared" si="70"/>
        <v>526944</v>
      </c>
      <c r="O56" s="193">
        <f t="shared" si="70"/>
        <v>551135</v>
      </c>
      <c r="P56" s="193">
        <f t="shared" si="70"/>
        <v>558515</v>
      </c>
      <c r="Q56" s="193">
        <f t="shared" si="70"/>
        <v>578933</v>
      </c>
      <c r="R56" s="193">
        <f t="shared" si="70"/>
        <v>600295</v>
      </c>
      <c r="S56" s="193">
        <f t="shared" si="70"/>
        <v>608784</v>
      </c>
      <c r="T56" s="193">
        <f t="shared" si="70"/>
        <v>620159</v>
      </c>
      <c r="U56" s="193">
        <f t="shared" si="70"/>
        <v>631644</v>
      </c>
      <c r="V56" s="193">
        <f t="shared" si="70"/>
        <v>644517</v>
      </c>
      <c r="W56" s="193">
        <f t="shared" si="70"/>
        <v>656058</v>
      </c>
      <c r="X56" s="193">
        <f t="shared" si="70"/>
        <v>668709</v>
      </c>
      <c r="Y56" s="193">
        <f t="shared" si="70"/>
        <v>675533</v>
      </c>
      <c r="Z56" s="193">
        <f t="shared" si="70"/>
        <v>689516</v>
      </c>
      <c r="AA56" s="193">
        <f t="shared" si="70"/>
        <v>709379</v>
      </c>
      <c r="AB56" s="193">
        <f t="shared" si="70"/>
        <v>717647</v>
      </c>
      <c r="AC56" s="193">
        <f t="shared" si="70"/>
        <v>846372</v>
      </c>
      <c r="AD56" s="193">
        <f t="shared" si="70"/>
        <v>849812</v>
      </c>
      <c r="AE56" s="193">
        <f t="shared" si="70"/>
        <v>862630</v>
      </c>
      <c r="AF56" s="193">
        <f t="shared" si="70"/>
        <v>862463</v>
      </c>
      <c r="AG56" s="193">
        <f t="shared" si="70"/>
        <v>864904</v>
      </c>
      <c r="AH56" s="193">
        <f t="shared" ref="AH56:AZ56" si="71">ROUND(AH117*РАСЧЕТНЫЙ_КОЭФФИЦИЕНТ,0)</f>
        <v>877389</v>
      </c>
      <c r="AI56" s="193">
        <f t="shared" si="71"/>
        <v>921056</v>
      </c>
      <c r="AJ56" s="193">
        <f t="shared" si="71"/>
        <v>929933</v>
      </c>
      <c r="AK56" s="193">
        <f t="shared" si="71"/>
        <v>1061655</v>
      </c>
      <c r="AL56" s="193">
        <f t="shared" si="71"/>
        <v>1071143</v>
      </c>
      <c r="AM56" s="193">
        <f t="shared" si="71"/>
        <v>1081519</v>
      </c>
      <c r="AN56" s="193">
        <f t="shared" si="71"/>
        <v>1090951</v>
      </c>
      <c r="AO56" s="193">
        <f t="shared" si="71"/>
        <v>1103991</v>
      </c>
      <c r="AP56" s="193">
        <f t="shared" si="71"/>
        <v>1115143</v>
      </c>
      <c r="AQ56" s="193">
        <f t="shared" si="71"/>
        <v>1175622</v>
      </c>
      <c r="AR56" s="193">
        <f t="shared" si="71"/>
        <v>1188328</v>
      </c>
      <c r="AS56" s="193">
        <f t="shared" si="71"/>
        <v>1279435</v>
      </c>
      <c r="AT56" s="193">
        <f t="shared" si="71"/>
        <v>1287536</v>
      </c>
      <c r="AU56" s="193">
        <f t="shared" si="71"/>
        <v>1304181</v>
      </c>
      <c r="AV56" s="193">
        <f t="shared" si="71"/>
        <v>1307566</v>
      </c>
      <c r="AW56" s="193">
        <f t="shared" si="71"/>
        <v>1318330</v>
      </c>
      <c r="AX56" s="193">
        <f t="shared" si="71"/>
        <v>1210356</v>
      </c>
      <c r="AY56" s="193">
        <f t="shared" si="71"/>
        <v>1220676</v>
      </c>
      <c r="AZ56" s="193">
        <f t="shared" si="71"/>
        <v>1234936</v>
      </c>
    </row>
    <row r="57" spans="1:52" x14ac:dyDescent="0.25">
      <c r="A57" s="90">
        <v>6375</v>
      </c>
      <c r="B57" s="193">
        <f t="shared" ref="B57:AG57" si="72">ROUND(B118*РАСЧЕТНЫЙ_КОЭФФИЦИЕНТ,0)</f>
        <v>372362</v>
      </c>
      <c r="C57" s="193">
        <f t="shared" si="72"/>
        <v>388619</v>
      </c>
      <c r="D57" s="193">
        <f t="shared" si="72"/>
        <v>396165</v>
      </c>
      <c r="E57" s="193">
        <f t="shared" si="72"/>
        <v>421300</v>
      </c>
      <c r="F57" s="193">
        <f t="shared" si="72"/>
        <v>428291</v>
      </c>
      <c r="G57" s="193">
        <f t="shared" si="72"/>
        <v>450208</v>
      </c>
      <c r="H57" s="193">
        <f t="shared" si="72"/>
        <v>475564</v>
      </c>
      <c r="I57" s="193">
        <f t="shared" si="72"/>
        <v>483499</v>
      </c>
      <c r="J57" s="193">
        <f t="shared" si="72"/>
        <v>513350</v>
      </c>
      <c r="K57" s="193">
        <f t="shared" si="72"/>
        <v>505249</v>
      </c>
      <c r="L57" s="193">
        <f t="shared" si="72"/>
        <v>525834</v>
      </c>
      <c r="M57" s="193">
        <f t="shared" si="72"/>
        <v>523726</v>
      </c>
      <c r="N57" s="193">
        <f t="shared" si="72"/>
        <v>531715</v>
      </c>
      <c r="O57" s="193">
        <f t="shared" si="72"/>
        <v>551357</v>
      </c>
      <c r="P57" s="193">
        <f t="shared" si="72"/>
        <v>564174</v>
      </c>
      <c r="Q57" s="193">
        <f t="shared" si="72"/>
        <v>582318</v>
      </c>
      <c r="R57" s="193">
        <f t="shared" si="72"/>
        <v>603291</v>
      </c>
      <c r="S57" s="193">
        <f t="shared" si="72"/>
        <v>613889</v>
      </c>
      <c r="T57" s="193">
        <f t="shared" si="72"/>
        <v>624320</v>
      </c>
      <c r="U57" s="193">
        <f t="shared" si="72"/>
        <v>643185</v>
      </c>
      <c r="V57" s="193">
        <f t="shared" si="72"/>
        <v>646403</v>
      </c>
      <c r="W57" s="193">
        <f t="shared" si="72"/>
        <v>656835</v>
      </c>
      <c r="X57" s="193">
        <f t="shared" si="72"/>
        <v>674202</v>
      </c>
      <c r="Y57" s="193">
        <f t="shared" si="72"/>
        <v>681970</v>
      </c>
      <c r="Z57" s="193">
        <f t="shared" si="72"/>
        <v>693455</v>
      </c>
      <c r="AA57" s="193">
        <f t="shared" si="72"/>
        <v>715039</v>
      </c>
      <c r="AB57" s="193">
        <f t="shared" si="72"/>
        <v>720143</v>
      </c>
      <c r="AC57" s="193">
        <f t="shared" si="72"/>
        <v>853364</v>
      </c>
      <c r="AD57" s="193">
        <f t="shared" si="72"/>
        <v>862630</v>
      </c>
      <c r="AE57" s="193">
        <f t="shared" si="72"/>
        <v>870398</v>
      </c>
      <c r="AF57" s="193">
        <f t="shared" si="72"/>
        <v>870009</v>
      </c>
      <c r="AG57" s="193">
        <f t="shared" si="72"/>
        <v>875280</v>
      </c>
      <c r="AH57" s="193">
        <f t="shared" ref="AH57:AZ57" si="73">ROUND(AH118*РАСЧЕТНЫЙ_КОЭФФИЦИЕНТ,0)</f>
        <v>884935</v>
      </c>
      <c r="AI57" s="193">
        <f t="shared" si="73"/>
        <v>929156</v>
      </c>
      <c r="AJ57" s="193">
        <f t="shared" si="73"/>
        <v>937868</v>
      </c>
      <c r="AK57" s="193">
        <f t="shared" si="73"/>
        <v>1071143</v>
      </c>
      <c r="AL57" s="193">
        <f t="shared" si="73"/>
        <v>1080187</v>
      </c>
      <c r="AM57" s="193">
        <f t="shared" si="73"/>
        <v>1090951</v>
      </c>
      <c r="AN57" s="193">
        <f t="shared" si="73"/>
        <v>1100606</v>
      </c>
      <c r="AO57" s="193">
        <f t="shared" si="73"/>
        <v>1136727</v>
      </c>
      <c r="AP57" s="193">
        <f t="shared" si="73"/>
        <v>1176232</v>
      </c>
      <c r="AQ57" s="193">
        <f t="shared" si="73"/>
        <v>1185665</v>
      </c>
      <c r="AR57" s="193">
        <f t="shared" si="73"/>
        <v>1197927</v>
      </c>
      <c r="AS57" s="193">
        <f t="shared" si="73"/>
        <v>1287536</v>
      </c>
      <c r="AT57" s="193">
        <f t="shared" si="73"/>
        <v>1298522</v>
      </c>
      <c r="AU57" s="193">
        <f t="shared" si="73"/>
        <v>1312504</v>
      </c>
      <c r="AV57" s="193">
        <f t="shared" si="73"/>
        <v>1323657</v>
      </c>
      <c r="AW57" s="193">
        <f t="shared" si="73"/>
        <v>1328928</v>
      </c>
      <c r="AX57" s="193">
        <f t="shared" si="73"/>
        <v>1219955</v>
      </c>
      <c r="AY57" s="193">
        <f t="shared" si="73"/>
        <v>1231163</v>
      </c>
      <c r="AZ57" s="193">
        <f t="shared" si="73"/>
        <v>1243702</v>
      </c>
    </row>
    <row r="58" spans="1:52" x14ac:dyDescent="0.25">
      <c r="A58" s="90">
        <v>6500</v>
      </c>
      <c r="B58" s="193">
        <f t="shared" ref="B58:AG58" si="74">ROUND(B119*РАСЧЕТНЫЙ_КОЭФФИЦИЕНТ,0)</f>
        <v>376135</v>
      </c>
      <c r="C58" s="193">
        <f t="shared" si="74"/>
        <v>392003</v>
      </c>
      <c r="D58" s="193">
        <f t="shared" si="74"/>
        <v>406208</v>
      </c>
      <c r="E58" s="193">
        <f t="shared" si="74"/>
        <v>424129</v>
      </c>
      <c r="F58" s="193">
        <f t="shared" si="74"/>
        <v>432619</v>
      </c>
      <c r="G58" s="193">
        <f t="shared" si="74"/>
        <v>453426</v>
      </c>
      <c r="H58" s="193">
        <f t="shared" si="74"/>
        <v>479504</v>
      </c>
      <c r="I58" s="193">
        <f t="shared" si="74"/>
        <v>487660</v>
      </c>
      <c r="J58" s="193">
        <f t="shared" si="74"/>
        <v>519398</v>
      </c>
      <c r="K58" s="193">
        <f t="shared" si="74"/>
        <v>512018</v>
      </c>
      <c r="L58" s="193">
        <f t="shared" si="74"/>
        <v>530384</v>
      </c>
      <c r="M58" s="193">
        <f t="shared" si="74"/>
        <v>528830</v>
      </c>
      <c r="N58" s="193">
        <f t="shared" si="74"/>
        <v>536210</v>
      </c>
      <c r="O58" s="193">
        <f t="shared" si="74"/>
        <v>560790</v>
      </c>
      <c r="P58" s="193">
        <f t="shared" si="74"/>
        <v>569279</v>
      </c>
      <c r="Q58" s="193">
        <f t="shared" si="74"/>
        <v>585758</v>
      </c>
      <c r="R58" s="193">
        <f t="shared" si="74"/>
        <v>608784</v>
      </c>
      <c r="S58" s="193">
        <f t="shared" si="74"/>
        <v>619771</v>
      </c>
      <c r="T58" s="193">
        <f t="shared" si="74"/>
        <v>629591</v>
      </c>
      <c r="U58" s="193">
        <f t="shared" si="74"/>
        <v>644517</v>
      </c>
      <c r="V58" s="193">
        <f t="shared" si="74"/>
        <v>646792</v>
      </c>
      <c r="W58" s="193">
        <f t="shared" si="74"/>
        <v>659831</v>
      </c>
      <c r="X58" s="193">
        <f t="shared" si="74"/>
        <v>679861</v>
      </c>
      <c r="Y58" s="193">
        <f t="shared" si="74"/>
        <v>704441</v>
      </c>
      <c r="Z58" s="193">
        <f t="shared" si="74"/>
        <v>714484</v>
      </c>
      <c r="AA58" s="193">
        <f t="shared" si="74"/>
        <v>722030</v>
      </c>
      <c r="AB58" s="193">
        <f t="shared" si="74"/>
        <v>726358</v>
      </c>
      <c r="AC58" s="193">
        <f t="shared" si="74"/>
        <v>861131</v>
      </c>
      <c r="AD58" s="193">
        <f t="shared" si="74"/>
        <v>870786</v>
      </c>
      <c r="AE58" s="193">
        <f t="shared" si="74"/>
        <v>876612</v>
      </c>
      <c r="AF58" s="193">
        <f t="shared" si="74"/>
        <v>877000</v>
      </c>
      <c r="AG58" s="193">
        <f t="shared" si="74"/>
        <v>882882</v>
      </c>
      <c r="AH58" s="193">
        <f t="shared" ref="AH58:AZ58" si="75">ROUND(AH119*РАСЧЕТНЫЙ_КОЭФФИЦИЕНТ,0)</f>
        <v>891371</v>
      </c>
      <c r="AI58" s="193">
        <f t="shared" si="75"/>
        <v>937091</v>
      </c>
      <c r="AJ58" s="193">
        <f t="shared" si="75"/>
        <v>945968</v>
      </c>
      <c r="AK58" s="193">
        <f t="shared" si="75"/>
        <v>1080187</v>
      </c>
      <c r="AL58" s="193">
        <f t="shared" si="75"/>
        <v>1090008</v>
      </c>
      <c r="AM58" s="193">
        <f t="shared" si="75"/>
        <v>1100606</v>
      </c>
      <c r="AN58" s="193">
        <f t="shared" si="75"/>
        <v>1110649</v>
      </c>
      <c r="AO58" s="193">
        <f t="shared" si="75"/>
        <v>1151819</v>
      </c>
      <c r="AP58" s="193">
        <f t="shared" si="75"/>
        <v>1186053</v>
      </c>
      <c r="AQ58" s="193">
        <f t="shared" si="75"/>
        <v>1197372</v>
      </c>
      <c r="AR58" s="193">
        <f t="shared" si="75"/>
        <v>1207415</v>
      </c>
      <c r="AS58" s="193">
        <f t="shared" si="75"/>
        <v>1298522</v>
      </c>
      <c r="AT58" s="193">
        <f t="shared" si="75"/>
        <v>1309064</v>
      </c>
      <c r="AU58" s="193">
        <f t="shared" si="75"/>
        <v>1323657</v>
      </c>
      <c r="AV58" s="193">
        <f t="shared" si="75"/>
        <v>1334976</v>
      </c>
      <c r="AW58" s="193">
        <f t="shared" si="75"/>
        <v>1345019</v>
      </c>
      <c r="AX58" s="193">
        <f t="shared" si="75"/>
        <v>1231163</v>
      </c>
      <c r="AY58" s="193">
        <f t="shared" si="75"/>
        <v>1241261</v>
      </c>
      <c r="AZ58" s="193">
        <f t="shared" si="75"/>
        <v>1254356</v>
      </c>
    </row>
    <row r="59" spans="1:52" x14ac:dyDescent="0.25">
      <c r="A59" s="90">
        <v>6625</v>
      </c>
      <c r="B59" s="193">
        <f t="shared" ref="B59:AG59" si="76">ROUND(B120*РАСЧЕТНЫЙ_КОЭФФИЦИЕНТ,0)</f>
        <v>379131</v>
      </c>
      <c r="C59" s="193">
        <f t="shared" si="76"/>
        <v>395776</v>
      </c>
      <c r="D59" s="193">
        <f t="shared" si="76"/>
        <v>421300</v>
      </c>
      <c r="E59" s="193">
        <f t="shared" si="76"/>
        <v>428679</v>
      </c>
      <c r="F59" s="193">
        <f t="shared" si="76"/>
        <v>435670</v>
      </c>
      <c r="G59" s="193">
        <f t="shared" si="76"/>
        <v>458752</v>
      </c>
      <c r="H59" s="193">
        <f t="shared" si="76"/>
        <v>484054</v>
      </c>
      <c r="I59" s="193">
        <f t="shared" si="76"/>
        <v>494429</v>
      </c>
      <c r="J59" s="193">
        <f t="shared" si="76"/>
        <v>522616</v>
      </c>
      <c r="K59" s="193">
        <f t="shared" si="76"/>
        <v>516734</v>
      </c>
      <c r="L59" s="193">
        <f t="shared" si="76"/>
        <v>535266</v>
      </c>
      <c r="M59" s="193">
        <f t="shared" si="76"/>
        <v>533935</v>
      </c>
      <c r="N59" s="193">
        <f t="shared" si="76"/>
        <v>541314</v>
      </c>
      <c r="O59" s="193">
        <f t="shared" si="76"/>
        <v>566116</v>
      </c>
      <c r="P59" s="193">
        <f t="shared" si="76"/>
        <v>574217</v>
      </c>
      <c r="Q59" s="193">
        <f t="shared" si="76"/>
        <v>593138</v>
      </c>
      <c r="R59" s="193">
        <f t="shared" si="76"/>
        <v>617107</v>
      </c>
      <c r="S59" s="193">
        <f t="shared" si="76"/>
        <v>625042</v>
      </c>
      <c r="T59" s="193">
        <f t="shared" si="76"/>
        <v>635251</v>
      </c>
      <c r="U59" s="193">
        <f t="shared" si="76"/>
        <v>652673</v>
      </c>
      <c r="V59" s="193">
        <f t="shared" si="76"/>
        <v>666267</v>
      </c>
      <c r="W59" s="193">
        <f t="shared" si="76"/>
        <v>674756</v>
      </c>
      <c r="X59" s="193">
        <f t="shared" si="76"/>
        <v>685909</v>
      </c>
      <c r="Y59" s="193">
        <f t="shared" si="76"/>
        <v>711044</v>
      </c>
      <c r="Z59" s="193">
        <f t="shared" si="76"/>
        <v>720143</v>
      </c>
      <c r="AA59" s="193">
        <f t="shared" si="76"/>
        <v>724471</v>
      </c>
      <c r="AB59" s="193">
        <f t="shared" si="76"/>
        <v>735235</v>
      </c>
      <c r="AC59" s="193">
        <f t="shared" si="76"/>
        <v>869621</v>
      </c>
      <c r="AD59" s="193">
        <f t="shared" si="76"/>
        <v>871174</v>
      </c>
      <c r="AE59" s="193">
        <f t="shared" si="76"/>
        <v>884546</v>
      </c>
      <c r="AF59" s="193">
        <f t="shared" si="76"/>
        <v>886655</v>
      </c>
      <c r="AG59" s="193">
        <f t="shared" si="76"/>
        <v>890428</v>
      </c>
      <c r="AH59" s="193">
        <f t="shared" ref="AH59:AZ59" si="77">ROUND(AH120*РАСЧЕТНЫЙ_КОЭФФИЦИЕНТ,0)</f>
        <v>896087</v>
      </c>
      <c r="AI59" s="193">
        <f t="shared" si="77"/>
        <v>945414</v>
      </c>
      <c r="AJ59" s="193">
        <f t="shared" si="77"/>
        <v>954680</v>
      </c>
      <c r="AK59" s="193">
        <f t="shared" si="77"/>
        <v>1088677</v>
      </c>
      <c r="AL59" s="193">
        <f t="shared" si="77"/>
        <v>1098719</v>
      </c>
      <c r="AM59" s="193">
        <f t="shared" si="77"/>
        <v>1110649</v>
      </c>
      <c r="AN59" s="193">
        <f t="shared" si="77"/>
        <v>1120470</v>
      </c>
      <c r="AO59" s="193">
        <f t="shared" si="77"/>
        <v>1188328</v>
      </c>
      <c r="AP59" s="193">
        <f t="shared" si="77"/>
        <v>1197927</v>
      </c>
      <c r="AQ59" s="193">
        <f t="shared" si="77"/>
        <v>1206638</v>
      </c>
      <c r="AR59" s="193">
        <f t="shared" si="77"/>
        <v>1218734</v>
      </c>
      <c r="AS59" s="193">
        <f t="shared" si="77"/>
        <v>1311173</v>
      </c>
      <c r="AT59" s="193">
        <f t="shared" si="77"/>
        <v>1320217</v>
      </c>
      <c r="AU59" s="193">
        <f t="shared" si="77"/>
        <v>1334976</v>
      </c>
      <c r="AV59" s="193">
        <f t="shared" si="77"/>
        <v>1344408</v>
      </c>
      <c r="AW59" s="193">
        <f t="shared" si="77"/>
        <v>1356338</v>
      </c>
      <c r="AX59" s="193">
        <f t="shared" si="77"/>
        <v>1243148</v>
      </c>
      <c r="AY59" s="193">
        <f t="shared" si="77"/>
        <v>1252136</v>
      </c>
      <c r="AZ59" s="193">
        <f t="shared" si="77"/>
        <v>1267062</v>
      </c>
    </row>
    <row r="60" spans="1:52" x14ac:dyDescent="0.25">
      <c r="A60" s="90">
        <v>6750</v>
      </c>
      <c r="B60" s="193">
        <f t="shared" ref="B60:AG60" si="78">ROUND(B121*РАСЧЕТНЫЙ_КОЭФФИЦИЕНТ,0)</f>
        <v>382571</v>
      </c>
      <c r="C60" s="193">
        <f t="shared" si="78"/>
        <v>399383</v>
      </c>
      <c r="D60" s="193">
        <f t="shared" si="78"/>
        <v>424684</v>
      </c>
      <c r="E60" s="193">
        <f t="shared" si="78"/>
        <v>432619</v>
      </c>
      <c r="F60" s="193">
        <f t="shared" si="78"/>
        <v>440220</v>
      </c>
      <c r="G60" s="193">
        <f t="shared" si="78"/>
        <v>480114</v>
      </c>
      <c r="H60" s="193">
        <f t="shared" si="78"/>
        <v>488992</v>
      </c>
      <c r="I60" s="193">
        <f t="shared" si="78"/>
        <v>496926</v>
      </c>
      <c r="J60" s="193">
        <f t="shared" si="78"/>
        <v>529607</v>
      </c>
      <c r="K60" s="193">
        <f t="shared" si="78"/>
        <v>521839</v>
      </c>
      <c r="L60" s="193">
        <f t="shared" si="78"/>
        <v>540593</v>
      </c>
      <c r="M60" s="193">
        <f t="shared" si="78"/>
        <v>538096</v>
      </c>
      <c r="N60" s="193">
        <f t="shared" si="78"/>
        <v>546031</v>
      </c>
      <c r="O60" s="193">
        <f t="shared" si="78"/>
        <v>574217</v>
      </c>
      <c r="P60" s="193">
        <f t="shared" si="78"/>
        <v>579488</v>
      </c>
      <c r="Q60" s="193">
        <f t="shared" si="78"/>
        <v>597854</v>
      </c>
      <c r="R60" s="193">
        <f t="shared" si="78"/>
        <v>621491</v>
      </c>
      <c r="S60" s="193">
        <f t="shared" si="78"/>
        <v>630146</v>
      </c>
      <c r="T60" s="193">
        <f t="shared" si="78"/>
        <v>641132</v>
      </c>
      <c r="U60" s="193">
        <f t="shared" si="78"/>
        <v>677586</v>
      </c>
      <c r="V60" s="193">
        <f t="shared" si="78"/>
        <v>684189</v>
      </c>
      <c r="W60" s="193">
        <f t="shared" si="78"/>
        <v>697062</v>
      </c>
      <c r="X60" s="193">
        <f t="shared" si="78"/>
        <v>708436</v>
      </c>
      <c r="Y60" s="193">
        <f t="shared" si="78"/>
        <v>727856</v>
      </c>
      <c r="Z60" s="193">
        <f t="shared" si="78"/>
        <v>725803</v>
      </c>
      <c r="AA60" s="193">
        <f t="shared" si="78"/>
        <v>731462</v>
      </c>
      <c r="AB60" s="193">
        <f t="shared" si="78"/>
        <v>741117</v>
      </c>
      <c r="AC60" s="193">
        <f t="shared" si="78"/>
        <v>875891</v>
      </c>
      <c r="AD60" s="193">
        <f t="shared" si="78"/>
        <v>878887</v>
      </c>
      <c r="AE60" s="193">
        <f t="shared" si="78"/>
        <v>891759</v>
      </c>
      <c r="AF60" s="193">
        <f t="shared" si="78"/>
        <v>910846</v>
      </c>
      <c r="AG60" s="193">
        <f t="shared" si="78"/>
        <v>906851</v>
      </c>
      <c r="AH60" s="193">
        <f t="shared" ref="AH60:AZ60" si="79">ROUND(AH121*РАСЧЕТНЫЙ_КОЭФФИЦИЕНТ,0)</f>
        <v>920501</v>
      </c>
      <c r="AI60" s="193">
        <f t="shared" si="79"/>
        <v>953570</v>
      </c>
      <c r="AJ60" s="193">
        <f t="shared" si="79"/>
        <v>961504</v>
      </c>
      <c r="AK60" s="193">
        <f t="shared" si="79"/>
        <v>1097776</v>
      </c>
      <c r="AL60" s="193">
        <f t="shared" si="79"/>
        <v>1107597</v>
      </c>
      <c r="AM60" s="193">
        <f t="shared" si="79"/>
        <v>1118361</v>
      </c>
      <c r="AN60" s="193">
        <f t="shared" si="79"/>
        <v>1131067</v>
      </c>
      <c r="AO60" s="193">
        <f t="shared" si="79"/>
        <v>1196984</v>
      </c>
      <c r="AP60" s="193">
        <f t="shared" si="79"/>
        <v>1205529</v>
      </c>
      <c r="AQ60" s="193">
        <f t="shared" si="79"/>
        <v>1216459</v>
      </c>
      <c r="AR60" s="193">
        <f t="shared" si="79"/>
        <v>1228777</v>
      </c>
      <c r="AS60" s="193">
        <f t="shared" si="79"/>
        <v>1321770</v>
      </c>
      <c r="AT60" s="193">
        <f t="shared" si="79"/>
        <v>1332146</v>
      </c>
      <c r="AU60" s="193">
        <f t="shared" si="79"/>
        <v>1340857</v>
      </c>
      <c r="AV60" s="193">
        <f t="shared" si="79"/>
        <v>1353286</v>
      </c>
      <c r="AW60" s="193">
        <f t="shared" si="79"/>
        <v>1367490</v>
      </c>
      <c r="AX60" s="193">
        <f t="shared" si="79"/>
        <v>1252136</v>
      </c>
      <c r="AY60" s="193">
        <f t="shared" si="79"/>
        <v>1261236</v>
      </c>
      <c r="AZ60" s="193">
        <f t="shared" si="79"/>
        <v>1275995</v>
      </c>
    </row>
    <row r="61" spans="1:52" x14ac:dyDescent="0.25">
      <c r="A61" s="90">
        <v>6875</v>
      </c>
      <c r="B61" s="193">
        <f t="shared" ref="B61:AG61" si="80">ROUND(B122*РАСЧЕТНЫЙ_КОЭФФИЦИЕНТ,0)</f>
        <v>399383</v>
      </c>
      <c r="C61" s="193">
        <f t="shared" si="80"/>
        <v>418470</v>
      </c>
      <c r="D61" s="193">
        <f t="shared" si="80"/>
        <v>434561</v>
      </c>
      <c r="E61" s="193">
        <f t="shared" si="80"/>
        <v>443050</v>
      </c>
      <c r="F61" s="193">
        <f t="shared" si="80"/>
        <v>468740</v>
      </c>
      <c r="G61" s="193">
        <f t="shared" si="80"/>
        <v>490656</v>
      </c>
      <c r="H61" s="193">
        <f t="shared" si="80"/>
        <v>499756</v>
      </c>
      <c r="I61" s="193">
        <f t="shared" si="80"/>
        <v>508800</v>
      </c>
      <c r="J61" s="193">
        <f t="shared" si="80"/>
        <v>541536</v>
      </c>
      <c r="K61" s="193">
        <f t="shared" si="80"/>
        <v>533380</v>
      </c>
      <c r="L61" s="193">
        <f t="shared" si="80"/>
        <v>553632</v>
      </c>
      <c r="M61" s="193">
        <f t="shared" si="80"/>
        <v>551746</v>
      </c>
      <c r="N61" s="193">
        <f t="shared" si="80"/>
        <v>575549</v>
      </c>
      <c r="O61" s="193">
        <f t="shared" si="80"/>
        <v>584593</v>
      </c>
      <c r="P61" s="193">
        <f t="shared" si="80"/>
        <v>605400</v>
      </c>
      <c r="Q61" s="193">
        <f t="shared" si="80"/>
        <v>612557</v>
      </c>
      <c r="R61" s="193">
        <f t="shared" si="80"/>
        <v>637137</v>
      </c>
      <c r="S61" s="193">
        <f t="shared" si="80"/>
        <v>645460</v>
      </c>
      <c r="T61" s="193">
        <f t="shared" si="80"/>
        <v>657390</v>
      </c>
      <c r="U61" s="193">
        <f t="shared" si="80"/>
        <v>680638</v>
      </c>
      <c r="V61" s="193">
        <f t="shared" si="80"/>
        <v>705773</v>
      </c>
      <c r="W61" s="193">
        <f t="shared" si="80"/>
        <v>729742</v>
      </c>
      <c r="X61" s="193">
        <f t="shared" si="80"/>
        <v>738842</v>
      </c>
      <c r="Y61" s="193">
        <f t="shared" si="80"/>
        <v>746000</v>
      </c>
      <c r="Z61" s="193">
        <f t="shared" si="80"/>
        <v>742227</v>
      </c>
      <c r="AA61" s="193">
        <f t="shared" si="80"/>
        <v>751881</v>
      </c>
      <c r="AB61" s="193">
        <f t="shared" si="80"/>
        <v>785505</v>
      </c>
      <c r="AC61" s="193">
        <f t="shared" si="80"/>
        <v>899305</v>
      </c>
      <c r="AD61" s="193">
        <f t="shared" si="80"/>
        <v>905187</v>
      </c>
      <c r="AE61" s="193">
        <f t="shared" si="80"/>
        <v>918947</v>
      </c>
      <c r="AF61" s="193">
        <f t="shared" si="80"/>
        <v>922942</v>
      </c>
      <c r="AG61" s="193">
        <f t="shared" si="80"/>
        <v>921056</v>
      </c>
      <c r="AH61" s="193">
        <f t="shared" ref="AH61:AZ61" si="81">ROUND(AH122*РАСЧЕТНЫЙ_КОЭФФИЦИЕНТ,0)</f>
        <v>971159</v>
      </c>
      <c r="AI61" s="193">
        <f t="shared" si="81"/>
        <v>980203</v>
      </c>
      <c r="AJ61" s="193">
        <f t="shared" si="81"/>
        <v>987028</v>
      </c>
      <c r="AK61" s="193">
        <f t="shared" si="81"/>
        <v>1130291</v>
      </c>
      <c r="AL61" s="193">
        <f t="shared" si="81"/>
        <v>1139557</v>
      </c>
      <c r="AM61" s="193">
        <f t="shared" si="81"/>
        <v>1206638</v>
      </c>
      <c r="AN61" s="193">
        <f t="shared" si="81"/>
        <v>1215738</v>
      </c>
      <c r="AO61" s="193">
        <f t="shared" si="81"/>
        <v>1230441</v>
      </c>
      <c r="AP61" s="193">
        <f t="shared" si="81"/>
        <v>1240096</v>
      </c>
      <c r="AQ61" s="193">
        <f t="shared" si="81"/>
        <v>1249750</v>
      </c>
      <c r="AR61" s="193">
        <f t="shared" si="81"/>
        <v>1330259</v>
      </c>
      <c r="AS61" s="193">
        <f t="shared" si="81"/>
        <v>1358391</v>
      </c>
      <c r="AT61" s="193">
        <f t="shared" si="81"/>
        <v>1369765</v>
      </c>
      <c r="AU61" s="193">
        <f t="shared" si="81"/>
        <v>1386744</v>
      </c>
      <c r="AV61" s="193">
        <f t="shared" si="81"/>
        <v>1396231</v>
      </c>
      <c r="AW61" s="193">
        <f t="shared" si="81"/>
        <v>1407772</v>
      </c>
      <c r="AX61" s="193">
        <f t="shared" si="81"/>
        <v>1290920</v>
      </c>
      <c r="AY61" s="193">
        <f t="shared" si="81"/>
        <v>1302128</v>
      </c>
      <c r="AZ61" s="193">
        <f t="shared" si="81"/>
        <v>1317054</v>
      </c>
    </row>
    <row r="62" spans="1:52" x14ac:dyDescent="0.25">
      <c r="A62" s="90">
        <v>7000</v>
      </c>
      <c r="B62" s="193">
        <f t="shared" ref="B62:AG62" si="82">ROUND(B123*РАСЧЕТНЫЙ_КОЭФФИЦИЕНТ,0)</f>
        <v>403322</v>
      </c>
      <c r="C62" s="193">
        <f t="shared" si="82"/>
        <v>424906</v>
      </c>
      <c r="D62" s="193">
        <f t="shared" si="82"/>
        <v>438500</v>
      </c>
      <c r="E62" s="193">
        <f t="shared" si="82"/>
        <v>446046</v>
      </c>
      <c r="F62" s="193">
        <f t="shared" si="82"/>
        <v>472735</v>
      </c>
      <c r="G62" s="193">
        <f t="shared" si="82"/>
        <v>495594</v>
      </c>
      <c r="H62" s="193">
        <f t="shared" si="82"/>
        <v>503695</v>
      </c>
      <c r="I62" s="193">
        <f t="shared" si="82"/>
        <v>512795</v>
      </c>
      <c r="J62" s="193">
        <f t="shared" si="82"/>
        <v>546253</v>
      </c>
      <c r="K62" s="193">
        <f t="shared" si="82"/>
        <v>538707</v>
      </c>
      <c r="L62" s="193">
        <f t="shared" si="82"/>
        <v>558737</v>
      </c>
      <c r="M62" s="193">
        <f t="shared" si="82"/>
        <v>557572</v>
      </c>
      <c r="N62" s="193">
        <f t="shared" si="82"/>
        <v>578933</v>
      </c>
      <c r="O62" s="193">
        <f t="shared" si="82"/>
        <v>589309</v>
      </c>
      <c r="P62" s="193">
        <f t="shared" si="82"/>
        <v>610116</v>
      </c>
      <c r="Q62" s="193">
        <f t="shared" si="82"/>
        <v>618994</v>
      </c>
      <c r="R62" s="193">
        <f t="shared" si="82"/>
        <v>641687</v>
      </c>
      <c r="S62" s="193">
        <f t="shared" si="82"/>
        <v>651508</v>
      </c>
      <c r="T62" s="193">
        <f t="shared" si="82"/>
        <v>664547</v>
      </c>
      <c r="U62" s="193">
        <f t="shared" si="82"/>
        <v>705218</v>
      </c>
      <c r="V62" s="193">
        <f t="shared" si="82"/>
        <v>728633</v>
      </c>
      <c r="W62" s="193">
        <f t="shared" si="82"/>
        <v>736012</v>
      </c>
      <c r="X62" s="193">
        <f t="shared" si="82"/>
        <v>745278</v>
      </c>
      <c r="Y62" s="193">
        <f t="shared" si="82"/>
        <v>754322</v>
      </c>
      <c r="Z62" s="193">
        <f t="shared" si="82"/>
        <v>749218</v>
      </c>
      <c r="AA62" s="193">
        <f t="shared" si="82"/>
        <v>771523</v>
      </c>
      <c r="AB62" s="193">
        <f t="shared" si="82"/>
        <v>791220</v>
      </c>
      <c r="AC62" s="193">
        <f t="shared" si="82"/>
        <v>906851</v>
      </c>
      <c r="AD62" s="193">
        <f t="shared" si="82"/>
        <v>912178</v>
      </c>
      <c r="AE62" s="193">
        <f t="shared" si="82"/>
        <v>930488</v>
      </c>
      <c r="AF62" s="193">
        <f t="shared" si="82"/>
        <v>925938</v>
      </c>
      <c r="AG62" s="193">
        <f t="shared" si="82"/>
        <v>932208</v>
      </c>
      <c r="AH62" s="193">
        <f t="shared" ref="AH62:AZ62" si="83">ROUND(AH123*РАСЧЕТНЫЙ_КОЭФФИЦИЕНТ,0)</f>
        <v>977928</v>
      </c>
      <c r="AI62" s="193">
        <f t="shared" si="83"/>
        <v>985862</v>
      </c>
      <c r="AJ62" s="193">
        <f t="shared" si="83"/>
        <v>995905</v>
      </c>
      <c r="AK62" s="193">
        <f t="shared" si="83"/>
        <v>1138780</v>
      </c>
      <c r="AL62" s="193">
        <f t="shared" si="83"/>
        <v>1149544</v>
      </c>
      <c r="AM62" s="193">
        <f t="shared" si="83"/>
        <v>1215738</v>
      </c>
      <c r="AN62" s="193">
        <f t="shared" si="83"/>
        <v>1224782</v>
      </c>
      <c r="AO62" s="193">
        <f t="shared" si="83"/>
        <v>1240484</v>
      </c>
      <c r="AP62" s="193">
        <f t="shared" si="83"/>
        <v>1249750</v>
      </c>
      <c r="AQ62" s="193">
        <f t="shared" si="83"/>
        <v>1260126</v>
      </c>
      <c r="AR62" s="193">
        <f t="shared" si="83"/>
        <v>1345019</v>
      </c>
      <c r="AS62" s="193">
        <f t="shared" si="83"/>
        <v>1369210</v>
      </c>
      <c r="AT62" s="193">
        <f t="shared" si="83"/>
        <v>1380363</v>
      </c>
      <c r="AU62" s="193">
        <f t="shared" si="83"/>
        <v>1398118</v>
      </c>
      <c r="AV62" s="193">
        <f t="shared" si="83"/>
        <v>1407772</v>
      </c>
      <c r="AW62" s="193">
        <f t="shared" si="83"/>
        <v>1419480</v>
      </c>
      <c r="AX62" s="193">
        <f t="shared" si="83"/>
        <v>1301074</v>
      </c>
      <c r="AY62" s="193">
        <f t="shared" si="83"/>
        <v>1314280</v>
      </c>
      <c r="AZ62" s="193">
        <f t="shared" si="83"/>
        <v>1320494</v>
      </c>
    </row>
    <row r="63" spans="1:52" ht="7.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</row>
    <row r="64" spans="1:52" x14ac:dyDescent="0.25">
      <c r="A64" s="14"/>
      <c r="B64" s="114"/>
      <c r="C64" s="14" t="s">
        <v>214</v>
      </c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</row>
    <row r="65" spans="1:52" x14ac:dyDescent="0.25">
      <c r="A65" s="14"/>
      <c r="B65" s="14"/>
      <c r="C65" s="14" t="s">
        <v>543</v>
      </c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</row>
    <row r="66" spans="1:52" x14ac:dyDescent="0.25">
      <c r="A66" s="14"/>
      <c r="B66" s="14"/>
      <c r="C66" s="63" t="s">
        <v>211</v>
      </c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</row>
    <row r="67" spans="1:52" ht="15.75" x14ac:dyDescent="0.25">
      <c r="A67" s="14"/>
      <c r="B67" s="14"/>
      <c r="C67" s="78" t="s">
        <v>112</v>
      </c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78" t="s">
        <v>115</v>
      </c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J67" s="78" t="s">
        <v>123</v>
      </c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</row>
    <row r="68" spans="1:52" x14ac:dyDescent="0.25">
      <c r="A68" s="14"/>
      <c r="B68" s="14"/>
      <c r="C68" s="636" t="s">
        <v>544</v>
      </c>
      <c r="D68" s="636"/>
      <c r="E68" s="636"/>
      <c r="F68" s="636"/>
      <c r="G68" s="636"/>
      <c r="H68" s="636"/>
      <c r="I68" s="636"/>
      <c r="J68" s="636"/>
      <c r="K68" s="636"/>
      <c r="L68" s="636"/>
      <c r="M68" s="636"/>
      <c r="N68" s="636"/>
      <c r="O68" s="636"/>
      <c r="P68" s="636"/>
      <c r="Q68" s="636"/>
      <c r="R68" s="14"/>
      <c r="S68" s="14"/>
      <c r="T68" s="14"/>
      <c r="U68" s="634" t="s">
        <v>117</v>
      </c>
      <c r="V68" s="634"/>
      <c r="W68" s="634"/>
      <c r="X68" s="634"/>
      <c r="Y68" s="634"/>
      <c r="Z68" s="634"/>
      <c r="AA68" s="634"/>
      <c r="AB68" s="634"/>
      <c r="AC68" s="634"/>
      <c r="AD68" s="634"/>
      <c r="AE68" s="634"/>
      <c r="AF68" s="634"/>
      <c r="AG68" s="14"/>
      <c r="AH68" s="14"/>
      <c r="AI68" s="14"/>
      <c r="AJ68" s="636" t="s">
        <v>451</v>
      </c>
      <c r="AK68" s="636"/>
      <c r="AL68" s="636"/>
      <c r="AM68" s="636"/>
      <c r="AN68" s="636"/>
      <c r="AO68" s="636"/>
      <c r="AP68" s="636"/>
      <c r="AQ68" s="636"/>
      <c r="AR68" s="636"/>
      <c r="AS68" s="636"/>
      <c r="AT68" s="636"/>
      <c r="AU68" s="636"/>
      <c r="AV68" s="636"/>
      <c r="AW68" s="636"/>
      <c r="AX68" s="636"/>
      <c r="AY68" s="636"/>
      <c r="AZ68" s="636"/>
    </row>
    <row r="69" spans="1:52" ht="15" customHeight="1" x14ac:dyDescent="0.25">
      <c r="A69" s="14"/>
      <c r="B69" s="14"/>
      <c r="C69" s="636"/>
      <c r="D69" s="636"/>
      <c r="E69" s="636"/>
      <c r="F69" s="636"/>
      <c r="G69" s="636"/>
      <c r="H69" s="636"/>
      <c r="I69" s="636"/>
      <c r="J69" s="636"/>
      <c r="K69" s="636"/>
      <c r="L69" s="636"/>
      <c r="M69" s="636"/>
      <c r="N69" s="636"/>
      <c r="O69" s="636"/>
      <c r="P69" s="636"/>
      <c r="Q69" s="636"/>
      <c r="R69" s="79"/>
      <c r="S69" s="14"/>
      <c r="T69" s="14"/>
      <c r="U69" s="634"/>
      <c r="V69" s="634"/>
      <c r="W69" s="634"/>
      <c r="X69" s="634"/>
      <c r="Y69" s="634"/>
      <c r="Z69" s="634"/>
      <c r="AA69" s="634"/>
      <c r="AB69" s="634"/>
      <c r="AC69" s="634"/>
      <c r="AD69" s="634"/>
      <c r="AE69" s="634"/>
      <c r="AF69" s="634"/>
      <c r="AG69" s="14"/>
      <c r="AH69" s="14"/>
      <c r="AI69" s="14"/>
      <c r="AJ69" s="636"/>
      <c r="AK69" s="636"/>
      <c r="AL69" s="636"/>
      <c r="AM69" s="636"/>
      <c r="AN69" s="636"/>
      <c r="AO69" s="636"/>
      <c r="AP69" s="636"/>
      <c r="AQ69" s="636"/>
      <c r="AR69" s="636"/>
      <c r="AS69" s="636"/>
      <c r="AT69" s="636"/>
      <c r="AU69" s="636"/>
      <c r="AV69" s="636"/>
      <c r="AW69" s="636"/>
      <c r="AX69" s="636"/>
      <c r="AY69" s="636"/>
      <c r="AZ69" s="636"/>
    </row>
    <row r="70" spans="1:52" x14ac:dyDescent="0.25">
      <c r="A70" s="14"/>
      <c r="B70" s="14"/>
      <c r="C70" s="636"/>
      <c r="D70" s="636"/>
      <c r="E70" s="636"/>
      <c r="F70" s="636"/>
      <c r="G70" s="636"/>
      <c r="H70" s="636"/>
      <c r="I70" s="636"/>
      <c r="J70" s="636"/>
      <c r="K70" s="636"/>
      <c r="L70" s="636"/>
      <c r="M70" s="636"/>
      <c r="N70" s="636"/>
      <c r="O70" s="636"/>
      <c r="P70" s="636"/>
      <c r="Q70" s="636"/>
      <c r="R70" s="79"/>
      <c r="S70" s="14"/>
      <c r="T70" s="14"/>
      <c r="U70" s="634"/>
      <c r="V70" s="634"/>
      <c r="W70" s="634"/>
      <c r="X70" s="634"/>
      <c r="Y70" s="634"/>
      <c r="Z70" s="634"/>
      <c r="AA70" s="634"/>
      <c r="AB70" s="634"/>
      <c r="AC70" s="634"/>
      <c r="AD70" s="634"/>
      <c r="AE70" s="634"/>
      <c r="AF70" s="634"/>
      <c r="AG70" s="14"/>
      <c r="AH70" s="14"/>
      <c r="AI70" s="14"/>
      <c r="AJ70" s="636"/>
      <c r="AK70" s="636"/>
      <c r="AL70" s="636"/>
      <c r="AM70" s="636"/>
      <c r="AN70" s="636"/>
      <c r="AO70" s="636"/>
      <c r="AP70" s="636"/>
      <c r="AQ70" s="636"/>
      <c r="AR70" s="636"/>
      <c r="AS70" s="636"/>
      <c r="AT70" s="636"/>
      <c r="AU70" s="636"/>
      <c r="AV70" s="636"/>
      <c r="AW70" s="636"/>
      <c r="AX70" s="636"/>
      <c r="AY70" s="636"/>
      <c r="AZ70" s="636"/>
    </row>
    <row r="71" spans="1:52" ht="27" customHeight="1" x14ac:dyDescent="0.25">
      <c r="A71" s="14"/>
      <c r="B71" s="14"/>
      <c r="C71" s="77" t="s">
        <v>114</v>
      </c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636"/>
      <c r="AK71" s="636"/>
      <c r="AL71" s="636"/>
      <c r="AM71" s="636"/>
      <c r="AN71" s="636"/>
      <c r="AO71" s="636"/>
      <c r="AP71" s="636"/>
      <c r="AQ71" s="636"/>
      <c r="AR71" s="636"/>
      <c r="AS71" s="636"/>
      <c r="AT71" s="636"/>
      <c r="AU71" s="636"/>
      <c r="AV71" s="636"/>
      <c r="AW71" s="636"/>
      <c r="AX71" s="636"/>
      <c r="AY71" s="636"/>
      <c r="AZ71" s="636"/>
    </row>
    <row r="72" spans="1:52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</row>
    <row r="73" spans="1:52" ht="15.75" x14ac:dyDescent="0.25">
      <c r="A73" s="14"/>
      <c r="B73" s="14"/>
      <c r="C73" s="78" t="s">
        <v>113</v>
      </c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78" t="s">
        <v>118</v>
      </c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78" t="s">
        <v>121</v>
      </c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</row>
    <row r="74" spans="1:52" ht="15" customHeight="1" x14ac:dyDescent="0.25">
      <c r="A74" s="14"/>
      <c r="B74" s="14"/>
      <c r="C74" s="634" t="s">
        <v>116</v>
      </c>
      <c r="D74" s="634"/>
      <c r="E74" s="634"/>
      <c r="F74" s="634"/>
      <c r="G74" s="634"/>
      <c r="H74" s="634"/>
      <c r="I74" s="634"/>
      <c r="J74" s="634"/>
      <c r="K74" s="634"/>
      <c r="L74" s="634"/>
      <c r="M74" s="634"/>
      <c r="N74" s="634"/>
      <c r="O74" s="634"/>
      <c r="P74" s="634"/>
      <c r="Q74" s="634"/>
      <c r="R74" s="14"/>
      <c r="S74" s="14"/>
      <c r="T74" s="14"/>
      <c r="U74" s="634" t="s">
        <v>450</v>
      </c>
      <c r="V74" s="634"/>
      <c r="W74" s="634"/>
      <c r="X74" s="634"/>
      <c r="Y74" s="634"/>
      <c r="Z74" s="634"/>
      <c r="AA74" s="634"/>
      <c r="AB74" s="634"/>
      <c r="AC74" s="634"/>
      <c r="AD74" s="634"/>
      <c r="AE74" s="634"/>
      <c r="AF74" s="634"/>
      <c r="AG74" s="14"/>
      <c r="AH74" s="14"/>
      <c r="AI74" s="14"/>
      <c r="AJ74" s="636" t="s">
        <v>218</v>
      </c>
      <c r="AK74" s="636"/>
      <c r="AL74" s="636"/>
      <c r="AM74" s="636"/>
      <c r="AN74" s="636"/>
      <c r="AO74" s="636"/>
      <c r="AP74" s="636"/>
      <c r="AQ74" s="636"/>
      <c r="AR74" s="636"/>
      <c r="AS74" s="636"/>
      <c r="AT74" s="636"/>
      <c r="AU74" s="636"/>
      <c r="AV74" s="636"/>
      <c r="AW74" s="636"/>
      <c r="AX74" s="636"/>
      <c r="AY74" s="636"/>
      <c r="AZ74" s="636"/>
    </row>
    <row r="75" spans="1:52" ht="15" customHeight="1" x14ac:dyDescent="0.25">
      <c r="A75" s="14"/>
      <c r="B75" s="14"/>
      <c r="C75" s="634"/>
      <c r="D75" s="634"/>
      <c r="E75" s="634"/>
      <c r="F75" s="634"/>
      <c r="G75" s="634"/>
      <c r="H75" s="634"/>
      <c r="I75" s="634"/>
      <c r="J75" s="634"/>
      <c r="K75" s="634"/>
      <c r="L75" s="634"/>
      <c r="M75" s="634"/>
      <c r="N75" s="634"/>
      <c r="O75" s="634"/>
      <c r="P75" s="634"/>
      <c r="Q75" s="634"/>
      <c r="R75" s="14"/>
      <c r="S75" s="14"/>
      <c r="T75" s="14"/>
      <c r="U75" s="634"/>
      <c r="V75" s="634"/>
      <c r="W75" s="634"/>
      <c r="X75" s="634"/>
      <c r="Y75" s="634"/>
      <c r="Z75" s="634"/>
      <c r="AA75" s="634"/>
      <c r="AB75" s="634"/>
      <c r="AC75" s="634"/>
      <c r="AD75" s="634"/>
      <c r="AE75" s="634"/>
      <c r="AF75" s="634"/>
      <c r="AG75" s="14"/>
      <c r="AH75" s="14"/>
      <c r="AI75" s="14"/>
      <c r="AJ75" s="636"/>
      <c r="AK75" s="636"/>
      <c r="AL75" s="636"/>
      <c r="AM75" s="636"/>
      <c r="AN75" s="636"/>
      <c r="AO75" s="636"/>
      <c r="AP75" s="636"/>
      <c r="AQ75" s="636"/>
      <c r="AR75" s="636"/>
      <c r="AS75" s="636"/>
      <c r="AT75" s="636"/>
      <c r="AU75" s="636"/>
      <c r="AV75" s="636"/>
      <c r="AW75" s="636"/>
      <c r="AX75" s="636"/>
      <c r="AY75" s="636"/>
      <c r="AZ75" s="636"/>
    </row>
    <row r="76" spans="1:52" x14ac:dyDescent="0.25">
      <c r="A76" s="14"/>
      <c r="B76" s="14"/>
      <c r="C76" s="77" t="s">
        <v>630</v>
      </c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S76" s="14"/>
      <c r="T76" s="14"/>
      <c r="U76" s="634"/>
      <c r="V76" s="634"/>
      <c r="W76" s="634"/>
      <c r="X76" s="634"/>
      <c r="Y76" s="634"/>
      <c r="Z76" s="634"/>
      <c r="AA76" s="634"/>
      <c r="AB76" s="634"/>
      <c r="AC76" s="634"/>
      <c r="AD76" s="634"/>
      <c r="AE76" s="634"/>
      <c r="AF76" s="634"/>
      <c r="AG76" s="14"/>
      <c r="AH76" s="14"/>
      <c r="AI76" s="14"/>
      <c r="AJ76" s="636"/>
      <c r="AK76" s="636"/>
      <c r="AL76" s="636"/>
      <c r="AM76" s="636"/>
      <c r="AN76" s="636"/>
      <c r="AO76" s="636"/>
      <c r="AP76" s="636"/>
      <c r="AQ76" s="636"/>
      <c r="AR76" s="636"/>
      <c r="AS76" s="636"/>
      <c r="AT76" s="636"/>
      <c r="AU76" s="636"/>
      <c r="AV76" s="636"/>
      <c r="AW76" s="636"/>
      <c r="AX76" s="636"/>
      <c r="AY76" s="636"/>
      <c r="AZ76" s="636"/>
    </row>
    <row r="77" spans="1:52" x14ac:dyDescent="0.25">
      <c r="A77" s="14"/>
      <c r="B77" s="14"/>
      <c r="C77" s="14"/>
      <c r="D77" s="77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77" t="s">
        <v>120</v>
      </c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4"/>
      <c r="AH77" s="14"/>
      <c r="AI77" s="14"/>
      <c r="AJ77" s="636"/>
      <c r="AK77" s="636"/>
      <c r="AL77" s="636"/>
      <c r="AM77" s="636"/>
      <c r="AN77" s="636"/>
      <c r="AO77" s="636"/>
      <c r="AP77" s="636"/>
      <c r="AQ77" s="636"/>
      <c r="AR77" s="636"/>
      <c r="AS77" s="636"/>
      <c r="AT77" s="636"/>
      <c r="AU77" s="636"/>
      <c r="AV77" s="636"/>
      <c r="AW77" s="636"/>
      <c r="AX77" s="636"/>
      <c r="AY77" s="636"/>
      <c r="AZ77" s="636"/>
    </row>
    <row r="78" spans="1:52" ht="17.25" customHeight="1" x14ac:dyDescent="0.3">
      <c r="A78" s="80" t="s">
        <v>876</v>
      </c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</row>
    <row r="79" spans="1:52" ht="15.75" hidden="1" thickBot="1" x14ac:dyDescent="0.3"/>
    <row r="80" spans="1:52" s="81" customFormat="1" ht="15.75" hidden="1" thickBot="1" x14ac:dyDescent="0.3">
      <c r="A80" s="81" t="s">
        <v>825</v>
      </c>
      <c r="F80" s="82">
        <f>Курс_прайса*Региональная_наценка_ProPlus*Розничная_наценка_ProPlus*Дилерская_наценка_ProPlus*(1-ЦУ_ProPlus)</f>
        <v>55.485275999999999</v>
      </c>
    </row>
    <row r="81" spans="1:52" s="81" customFormat="1" hidden="1" x14ac:dyDescent="0.25">
      <c r="A81" s="116"/>
      <c r="B81" s="117">
        <v>1750</v>
      </c>
      <c r="C81" s="117">
        <v>1875</v>
      </c>
      <c r="D81" s="117">
        <v>2000</v>
      </c>
      <c r="E81" s="117">
        <v>2125</v>
      </c>
      <c r="F81" s="117">
        <v>2250</v>
      </c>
      <c r="G81" s="117">
        <v>2375</v>
      </c>
      <c r="H81" s="117">
        <v>2500</v>
      </c>
      <c r="I81" s="117">
        <v>2625</v>
      </c>
      <c r="J81" s="117">
        <v>2750</v>
      </c>
      <c r="K81" s="117">
        <v>2875</v>
      </c>
      <c r="L81" s="117">
        <v>3000</v>
      </c>
      <c r="M81" s="117">
        <v>3125</v>
      </c>
      <c r="N81" s="117">
        <v>3250</v>
      </c>
      <c r="O81" s="117">
        <v>3375</v>
      </c>
      <c r="P81" s="117">
        <v>3500</v>
      </c>
      <c r="Q81" s="117">
        <v>3625</v>
      </c>
      <c r="R81" s="117">
        <v>3750</v>
      </c>
      <c r="S81" s="117">
        <v>3875</v>
      </c>
      <c r="T81" s="117">
        <v>4000</v>
      </c>
      <c r="U81" s="117">
        <v>4125</v>
      </c>
      <c r="V81" s="117">
        <v>4250</v>
      </c>
      <c r="W81" s="117">
        <v>4375</v>
      </c>
      <c r="X81" s="117">
        <v>4500</v>
      </c>
      <c r="Y81" s="117">
        <v>4625</v>
      </c>
      <c r="Z81" s="117">
        <v>4750</v>
      </c>
      <c r="AA81" s="117">
        <v>4875</v>
      </c>
      <c r="AB81" s="117">
        <v>5000</v>
      </c>
      <c r="AC81" s="117">
        <v>5125</v>
      </c>
      <c r="AD81" s="117">
        <v>5250</v>
      </c>
      <c r="AE81" s="117">
        <v>5375</v>
      </c>
      <c r="AF81" s="117">
        <v>5500</v>
      </c>
      <c r="AG81" s="117">
        <v>5625</v>
      </c>
      <c r="AH81" s="117">
        <v>5750</v>
      </c>
      <c r="AI81" s="117">
        <v>5875</v>
      </c>
      <c r="AJ81" s="117">
        <v>6000</v>
      </c>
      <c r="AK81" s="117">
        <v>6125</v>
      </c>
      <c r="AL81" s="117">
        <v>6250</v>
      </c>
      <c r="AM81" s="117">
        <v>6375</v>
      </c>
      <c r="AN81" s="117">
        <v>6500</v>
      </c>
      <c r="AO81" s="117">
        <v>6625</v>
      </c>
      <c r="AP81" s="117">
        <v>6750</v>
      </c>
      <c r="AQ81" s="117">
        <v>6875</v>
      </c>
      <c r="AR81" s="117">
        <v>7000</v>
      </c>
      <c r="AS81" s="117">
        <v>7125</v>
      </c>
      <c r="AT81" s="117">
        <v>7250</v>
      </c>
      <c r="AU81" s="117">
        <v>7375</v>
      </c>
      <c r="AV81" s="117">
        <v>7500</v>
      </c>
      <c r="AW81" s="117">
        <v>7625</v>
      </c>
      <c r="AX81" s="117">
        <v>7750</v>
      </c>
      <c r="AY81" s="117">
        <v>7875</v>
      </c>
      <c r="AZ81" s="118">
        <v>8000</v>
      </c>
    </row>
    <row r="82" spans="1:52" s="81" customFormat="1" hidden="1" x14ac:dyDescent="0.25">
      <c r="A82" s="119">
        <v>1875</v>
      </c>
      <c r="B82" s="120">
        <v>2541</v>
      </c>
      <c r="C82" s="120">
        <v>2626</v>
      </c>
      <c r="D82" s="120">
        <v>2718</v>
      </c>
      <c r="E82" s="120">
        <v>2814</v>
      </c>
      <c r="F82" s="120">
        <v>2987</v>
      </c>
      <c r="G82" s="120">
        <v>3005</v>
      </c>
      <c r="H82" s="120">
        <v>3185</v>
      </c>
      <c r="I82" s="120">
        <v>3281</v>
      </c>
      <c r="J82" s="120">
        <v>3284</v>
      </c>
      <c r="K82" s="120">
        <v>3447</v>
      </c>
      <c r="L82" s="120">
        <v>3529</v>
      </c>
      <c r="M82" s="120">
        <v>3420</v>
      </c>
      <c r="N82" s="120">
        <v>3502</v>
      </c>
      <c r="O82" s="120">
        <v>3587</v>
      </c>
      <c r="P82" s="120">
        <v>3754</v>
      </c>
      <c r="Q82" s="120">
        <v>3723</v>
      </c>
      <c r="R82" s="120">
        <v>3815</v>
      </c>
      <c r="S82" s="120">
        <v>3890</v>
      </c>
      <c r="T82" s="120">
        <v>4040</v>
      </c>
      <c r="U82" s="120">
        <v>4132</v>
      </c>
      <c r="V82" s="120">
        <v>4214</v>
      </c>
      <c r="W82" s="120">
        <v>4299</v>
      </c>
      <c r="X82" s="120">
        <v>4452</v>
      </c>
      <c r="Y82" s="120">
        <v>4350</v>
      </c>
      <c r="Z82" s="120">
        <v>4445</v>
      </c>
      <c r="AA82" s="120">
        <v>4500</v>
      </c>
      <c r="AB82" s="120">
        <v>4674</v>
      </c>
      <c r="AC82" s="120">
        <v>4677</v>
      </c>
      <c r="AD82" s="120">
        <v>4735</v>
      </c>
      <c r="AE82" s="120">
        <v>4810</v>
      </c>
      <c r="AF82" s="120">
        <v>4960</v>
      </c>
      <c r="AG82" s="120">
        <v>5038</v>
      </c>
      <c r="AH82" s="120">
        <v>5110</v>
      </c>
      <c r="AI82" s="120">
        <v>5188</v>
      </c>
      <c r="AJ82" s="120">
        <v>5341</v>
      </c>
      <c r="AK82" s="120">
        <v>6220</v>
      </c>
      <c r="AL82" s="120">
        <v>6503</v>
      </c>
      <c r="AM82" s="120">
        <v>6588</v>
      </c>
      <c r="AN82" s="120">
        <v>6765</v>
      </c>
      <c r="AO82" s="120">
        <v>6874</v>
      </c>
      <c r="AP82" s="120">
        <v>6953</v>
      </c>
      <c r="AQ82" s="120">
        <v>7045</v>
      </c>
      <c r="AR82" s="120">
        <v>7232</v>
      </c>
      <c r="AS82" s="120">
        <v>7620</v>
      </c>
      <c r="AT82" s="120">
        <v>7821</v>
      </c>
      <c r="AU82" s="120">
        <v>7913</v>
      </c>
      <c r="AV82" s="120">
        <v>7937</v>
      </c>
      <c r="AW82" s="120">
        <v>8019</v>
      </c>
      <c r="AX82" s="120">
        <v>7386</v>
      </c>
      <c r="AY82" s="120">
        <v>7454</v>
      </c>
      <c r="AZ82" s="121">
        <v>7488</v>
      </c>
    </row>
    <row r="83" spans="1:52" s="81" customFormat="1" hidden="1" x14ac:dyDescent="0.25">
      <c r="A83" s="119">
        <v>2000</v>
      </c>
      <c r="B83" s="120">
        <v>2623</v>
      </c>
      <c r="C83" s="120">
        <v>2722</v>
      </c>
      <c r="D83" s="120">
        <v>2834</v>
      </c>
      <c r="E83" s="120">
        <v>2947</v>
      </c>
      <c r="F83" s="120">
        <v>3110</v>
      </c>
      <c r="G83" s="120">
        <v>3185</v>
      </c>
      <c r="H83" s="120">
        <v>3318</v>
      </c>
      <c r="I83" s="120">
        <v>3389</v>
      </c>
      <c r="J83" s="120">
        <v>3417</v>
      </c>
      <c r="K83" s="120">
        <v>3570</v>
      </c>
      <c r="L83" s="120">
        <v>3546</v>
      </c>
      <c r="M83" s="120">
        <v>3536</v>
      </c>
      <c r="N83" s="120">
        <v>3638</v>
      </c>
      <c r="O83" s="120">
        <v>3672</v>
      </c>
      <c r="P83" s="120">
        <v>3846</v>
      </c>
      <c r="Q83" s="120">
        <v>3815</v>
      </c>
      <c r="R83" s="120">
        <v>3982</v>
      </c>
      <c r="S83" s="120">
        <v>4067</v>
      </c>
      <c r="T83" s="120">
        <v>4159</v>
      </c>
      <c r="U83" s="120">
        <v>4176</v>
      </c>
      <c r="V83" s="120">
        <v>4282</v>
      </c>
      <c r="W83" s="120">
        <v>4371</v>
      </c>
      <c r="X83" s="120">
        <v>4466</v>
      </c>
      <c r="Y83" s="120">
        <v>4350</v>
      </c>
      <c r="Z83" s="120">
        <v>4507</v>
      </c>
      <c r="AA83" s="120">
        <v>4595</v>
      </c>
      <c r="AB83" s="120">
        <v>4715</v>
      </c>
      <c r="AC83" s="120">
        <v>4885</v>
      </c>
      <c r="AD83" s="120">
        <v>5052</v>
      </c>
      <c r="AE83" s="120">
        <v>5140</v>
      </c>
      <c r="AF83" s="120">
        <v>5215</v>
      </c>
      <c r="AG83" s="120">
        <v>5290</v>
      </c>
      <c r="AH83" s="120">
        <v>5369</v>
      </c>
      <c r="AI83" s="120">
        <v>5536</v>
      </c>
      <c r="AJ83" s="120">
        <v>5624</v>
      </c>
      <c r="AK83" s="120">
        <v>6540</v>
      </c>
      <c r="AL83" s="120">
        <v>6939</v>
      </c>
      <c r="AM83" s="120">
        <v>7038</v>
      </c>
      <c r="AN83" s="120">
        <v>7137</v>
      </c>
      <c r="AO83" s="120">
        <v>7232</v>
      </c>
      <c r="AP83" s="120">
        <v>7436</v>
      </c>
      <c r="AQ83" s="120">
        <v>7539</v>
      </c>
      <c r="AR83" s="120">
        <v>7627</v>
      </c>
      <c r="AS83" s="120">
        <v>7913</v>
      </c>
      <c r="AT83" s="120">
        <v>7944</v>
      </c>
      <c r="AU83" s="120">
        <v>8033</v>
      </c>
      <c r="AV83" s="120">
        <v>8125</v>
      </c>
      <c r="AW83" s="120">
        <v>8210</v>
      </c>
      <c r="AX83" s="120">
        <v>7544</v>
      </c>
      <c r="AY83" s="120">
        <v>7727</v>
      </c>
      <c r="AZ83" s="121">
        <v>7832</v>
      </c>
    </row>
    <row r="84" spans="1:52" s="81" customFormat="1" hidden="1" x14ac:dyDescent="0.25">
      <c r="A84" s="119">
        <v>2125</v>
      </c>
      <c r="B84" s="120">
        <v>2661</v>
      </c>
      <c r="C84" s="120">
        <v>2739</v>
      </c>
      <c r="D84" s="120">
        <v>2824</v>
      </c>
      <c r="E84" s="120">
        <v>2902</v>
      </c>
      <c r="F84" s="120">
        <v>3086</v>
      </c>
      <c r="G84" s="120">
        <v>3165</v>
      </c>
      <c r="H84" s="120">
        <v>3301</v>
      </c>
      <c r="I84" s="120">
        <v>3233</v>
      </c>
      <c r="J84" s="120">
        <v>3379</v>
      </c>
      <c r="K84" s="120">
        <v>3481</v>
      </c>
      <c r="L84" s="120">
        <v>3676</v>
      </c>
      <c r="M84" s="120">
        <v>3597</v>
      </c>
      <c r="N84" s="120">
        <v>3785</v>
      </c>
      <c r="O84" s="120">
        <v>3866</v>
      </c>
      <c r="P84" s="120">
        <v>3958</v>
      </c>
      <c r="Q84" s="120">
        <v>3894</v>
      </c>
      <c r="R84" s="120">
        <v>4047</v>
      </c>
      <c r="S84" s="120">
        <v>4142</v>
      </c>
      <c r="T84" s="120">
        <v>4231</v>
      </c>
      <c r="U84" s="120">
        <v>4234</v>
      </c>
      <c r="V84" s="120">
        <v>4367</v>
      </c>
      <c r="W84" s="120">
        <v>4442</v>
      </c>
      <c r="X84" s="120">
        <v>4578</v>
      </c>
      <c r="Y84" s="120">
        <v>4524</v>
      </c>
      <c r="Z84" s="120">
        <v>4694</v>
      </c>
      <c r="AA84" s="120">
        <v>4773</v>
      </c>
      <c r="AB84" s="120">
        <v>4854</v>
      </c>
      <c r="AC84" s="120">
        <v>5065</v>
      </c>
      <c r="AD84" s="120">
        <v>5243</v>
      </c>
      <c r="AE84" s="120">
        <v>5328</v>
      </c>
      <c r="AF84" s="120">
        <v>5406</v>
      </c>
      <c r="AG84" s="120">
        <v>5485</v>
      </c>
      <c r="AH84" s="120">
        <v>5566</v>
      </c>
      <c r="AI84" s="120">
        <v>5733</v>
      </c>
      <c r="AJ84" s="120">
        <v>5812</v>
      </c>
      <c r="AK84" s="120">
        <v>6772</v>
      </c>
      <c r="AL84" s="120">
        <v>7167</v>
      </c>
      <c r="AM84" s="120">
        <v>7269</v>
      </c>
      <c r="AN84" s="120">
        <v>7365</v>
      </c>
      <c r="AO84" s="120">
        <v>7467</v>
      </c>
      <c r="AP84" s="120">
        <v>7668</v>
      </c>
      <c r="AQ84" s="120">
        <v>7760</v>
      </c>
      <c r="AR84" s="120">
        <v>7852</v>
      </c>
      <c r="AS84" s="120">
        <v>8019</v>
      </c>
      <c r="AT84" s="120">
        <v>8111</v>
      </c>
      <c r="AU84" s="120">
        <v>8189</v>
      </c>
      <c r="AV84" s="120">
        <v>8288</v>
      </c>
      <c r="AW84" s="120">
        <v>8499</v>
      </c>
      <c r="AX84" s="120">
        <v>7804</v>
      </c>
      <c r="AY84" s="120">
        <v>7888</v>
      </c>
      <c r="AZ84" s="121">
        <v>7987</v>
      </c>
    </row>
    <row r="85" spans="1:52" s="81" customFormat="1" hidden="1" x14ac:dyDescent="0.25">
      <c r="A85" s="119">
        <v>2250</v>
      </c>
      <c r="B85" s="120">
        <v>2701</v>
      </c>
      <c r="C85" s="120">
        <v>2790</v>
      </c>
      <c r="D85" s="120">
        <v>2875</v>
      </c>
      <c r="E85" s="120">
        <v>2964</v>
      </c>
      <c r="F85" s="120">
        <v>3144</v>
      </c>
      <c r="G85" s="120">
        <v>3236</v>
      </c>
      <c r="H85" s="120">
        <v>3263</v>
      </c>
      <c r="I85" s="120">
        <v>3349</v>
      </c>
      <c r="J85" s="120">
        <v>3546</v>
      </c>
      <c r="K85" s="120">
        <v>3580</v>
      </c>
      <c r="L85" s="120">
        <v>3740</v>
      </c>
      <c r="M85" s="120">
        <v>3652</v>
      </c>
      <c r="N85" s="120">
        <v>3836</v>
      </c>
      <c r="O85" s="120">
        <v>3931</v>
      </c>
      <c r="P85" s="120">
        <v>4026</v>
      </c>
      <c r="Q85" s="120">
        <v>3958</v>
      </c>
      <c r="R85" s="120">
        <v>4118</v>
      </c>
      <c r="S85" s="120">
        <v>4224</v>
      </c>
      <c r="T85" s="120">
        <v>4309</v>
      </c>
      <c r="U85" s="120">
        <v>4313</v>
      </c>
      <c r="V85" s="120">
        <v>4428</v>
      </c>
      <c r="W85" s="120">
        <v>4524</v>
      </c>
      <c r="X85" s="120">
        <v>4616</v>
      </c>
      <c r="Y85" s="120">
        <v>4694</v>
      </c>
      <c r="Z85" s="120">
        <v>4875</v>
      </c>
      <c r="AA85" s="120">
        <v>4963</v>
      </c>
      <c r="AB85" s="120">
        <v>5038</v>
      </c>
      <c r="AC85" s="120">
        <v>5263</v>
      </c>
      <c r="AD85" s="120">
        <v>5444</v>
      </c>
      <c r="AE85" s="120">
        <v>5522</v>
      </c>
      <c r="AF85" s="120">
        <v>5617</v>
      </c>
      <c r="AG85" s="120">
        <v>5696</v>
      </c>
      <c r="AH85" s="120">
        <v>5794</v>
      </c>
      <c r="AI85" s="120">
        <v>5955</v>
      </c>
      <c r="AJ85" s="120">
        <v>6057</v>
      </c>
      <c r="AK85" s="120">
        <v>7058</v>
      </c>
      <c r="AL85" s="120">
        <v>7467</v>
      </c>
      <c r="AM85" s="120">
        <v>7566</v>
      </c>
      <c r="AN85" s="120">
        <v>7675</v>
      </c>
      <c r="AO85" s="120">
        <v>7784</v>
      </c>
      <c r="AP85" s="120">
        <v>7995</v>
      </c>
      <c r="AQ85" s="120">
        <v>8104</v>
      </c>
      <c r="AR85" s="120">
        <v>8203</v>
      </c>
      <c r="AS85" s="120">
        <v>8227</v>
      </c>
      <c r="AT85" s="120">
        <v>8271</v>
      </c>
      <c r="AU85" s="120">
        <v>8492</v>
      </c>
      <c r="AV85" s="120">
        <v>8584</v>
      </c>
      <c r="AW85" s="120">
        <v>8659</v>
      </c>
      <c r="AX85" s="120">
        <v>7971</v>
      </c>
      <c r="AY85" s="120">
        <v>8015</v>
      </c>
      <c r="AZ85" s="121">
        <v>8114</v>
      </c>
    </row>
    <row r="86" spans="1:52" s="81" customFormat="1" hidden="1" x14ac:dyDescent="0.25">
      <c r="A86" s="119">
        <v>2375</v>
      </c>
      <c r="B86" s="120">
        <v>2759</v>
      </c>
      <c r="C86" s="120">
        <v>2834</v>
      </c>
      <c r="D86" s="120">
        <v>2909</v>
      </c>
      <c r="E86" s="120">
        <v>2987</v>
      </c>
      <c r="F86" s="120">
        <v>3291</v>
      </c>
      <c r="G86" s="120">
        <v>3372</v>
      </c>
      <c r="H86" s="120">
        <v>3396</v>
      </c>
      <c r="I86" s="120">
        <v>3563</v>
      </c>
      <c r="J86" s="120">
        <v>3638</v>
      </c>
      <c r="K86" s="120">
        <v>3717</v>
      </c>
      <c r="L86" s="120">
        <v>3802</v>
      </c>
      <c r="M86" s="120">
        <v>3836</v>
      </c>
      <c r="N86" s="120">
        <v>4091</v>
      </c>
      <c r="O86" s="120">
        <v>4200</v>
      </c>
      <c r="P86" s="120">
        <v>4289</v>
      </c>
      <c r="Q86" s="120">
        <v>4234</v>
      </c>
      <c r="R86" s="120">
        <v>4425</v>
      </c>
      <c r="S86" s="120">
        <v>4514</v>
      </c>
      <c r="T86" s="120">
        <v>4616</v>
      </c>
      <c r="U86" s="120">
        <v>4623</v>
      </c>
      <c r="V86" s="120">
        <v>4766</v>
      </c>
      <c r="W86" s="120">
        <v>4854</v>
      </c>
      <c r="X86" s="120">
        <v>4960</v>
      </c>
      <c r="Y86" s="120">
        <v>5038</v>
      </c>
      <c r="Z86" s="120">
        <v>4989</v>
      </c>
      <c r="AA86" s="120">
        <v>5086</v>
      </c>
      <c r="AB86" s="120">
        <v>5274</v>
      </c>
      <c r="AC86" s="120">
        <v>5416</v>
      </c>
      <c r="AD86" s="120">
        <v>5566</v>
      </c>
      <c r="AE86" s="120">
        <v>5679</v>
      </c>
      <c r="AF86" s="120">
        <v>5896</v>
      </c>
      <c r="AG86" s="120">
        <v>5930</v>
      </c>
      <c r="AH86" s="120">
        <v>6016</v>
      </c>
      <c r="AI86" s="120">
        <v>6128</v>
      </c>
      <c r="AJ86" s="120">
        <v>6245</v>
      </c>
      <c r="AK86" s="120">
        <v>7637</v>
      </c>
      <c r="AL86" s="120">
        <v>8005</v>
      </c>
      <c r="AM86" s="120">
        <v>8125</v>
      </c>
      <c r="AN86" s="120">
        <v>8237</v>
      </c>
      <c r="AO86" s="120">
        <v>8349</v>
      </c>
      <c r="AP86" s="120">
        <v>8571</v>
      </c>
      <c r="AQ86" s="120">
        <v>8697</v>
      </c>
      <c r="AR86" s="120">
        <v>8813</v>
      </c>
      <c r="AS86" s="120">
        <v>8874</v>
      </c>
      <c r="AT86" s="120">
        <v>8894</v>
      </c>
      <c r="AU86" s="120">
        <v>8959</v>
      </c>
      <c r="AV86" s="120">
        <v>9065</v>
      </c>
      <c r="AW86" s="120">
        <v>9150</v>
      </c>
      <c r="AX86" s="120">
        <v>8408</v>
      </c>
      <c r="AY86" s="120">
        <v>8631</v>
      </c>
      <c r="AZ86" s="121">
        <v>9006</v>
      </c>
    </row>
    <row r="87" spans="1:52" s="81" customFormat="1" hidden="1" x14ac:dyDescent="0.25">
      <c r="A87" s="119">
        <v>2500</v>
      </c>
      <c r="B87" s="120">
        <v>2787</v>
      </c>
      <c r="C87" s="120">
        <v>2882</v>
      </c>
      <c r="D87" s="120">
        <v>2977</v>
      </c>
      <c r="E87" s="120">
        <v>3076</v>
      </c>
      <c r="F87" s="120">
        <v>3355</v>
      </c>
      <c r="G87" s="120">
        <v>3464</v>
      </c>
      <c r="H87" s="120">
        <v>3580</v>
      </c>
      <c r="I87" s="120">
        <v>3703</v>
      </c>
      <c r="J87" s="120">
        <v>3900</v>
      </c>
      <c r="K87" s="120">
        <v>4003</v>
      </c>
      <c r="L87" s="120">
        <v>3938</v>
      </c>
      <c r="M87" s="120">
        <v>4030</v>
      </c>
      <c r="N87" s="120">
        <v>4238</v>
      </c>
      <c r="O87" s="120">
        <v>4279</v>
      </c>
      <c r="P87" s="120">
        <v>4364</v>
      </c>
      <c r="Q87" s="120">
        <v>4371</v>
      </c>
      <c r="R87" s="120">
        <v>4565</v>
      </c>
      <c r="S87" s="120">
        <v>4667</v>
      </c>
      <c r="T87" s="120">
        <v>4769</v>
      </c>
      <c r="U87" s="120">
        <v>4776</v>
      </c>
      <c r="V87" s="120">
        <v>4919</v>
      </c>
      <c r="W87" s="120">
        <v>5014</v>
      </c>
      <c r="X87" s="120">
        <v>5113</v>
      </c>
      <c r="Y87" s="120">
        <v>5215</v>
      </c>
      <c r="Z87" s="120">
        <v>5206</v>
      </c>
      <c r="AA87" s="120">
        <v>5360</v>
      </c>
      <c r="AB87" s="120">
        <v>5457</v>
      </c>
      <c r="AC87" s="120">
        <v>5709</v>
      </c>
      <c r="AD87" s="120">
        <v>5791</v>
      </c>
      <c r="AE87" s="120">
        <v>6016</v>
      </c>
      <c r="AF87" s="120">
        <v>6110</v>
      </c>
      <c r="AG87" s="120">
        <v>6211</v>
      </c>
      <c r="AH87" s="120">
        <v>6313</v>
      </c>
      <c r="AI87" s="120">
        <v>6376</v>
      </c>
      <c r="AJ87" s="120">
        <v>6605</v>
      </c>
      <c r="AK87" s="120">
        <v>7900</v>
      </c>
      <c r="AL87" s="120">
        <v>8155</v>
      </c>
      <c r="AM87" s="120">
        <v>8271</v>
      </c>
      <c r="AN87" s="120">
        <v>8390</v>
      </c>
      <c r="AO87" s="120">
        <v>8496</v>
      </c>
      <c r="AP87" s="120">
        <v>8734</v>
      </c>
      <c r="AQ87" s="120">
        <v>8860</v>
      </c>
      <c r="AR87" s="120">
        <v>8993</v>
      </c>
      <c r="AS87" s="120">
        <v>9191</v>
      </c>
      <c r="AT87" s="120">
        <v>9272</v>
      </c>
      <c r="AU87" s="120">
        <v>9385</v>
      </c>
      <c r="AV87" s="120">
        <v>9467</v>
      </c>
      <c r="AW87" s="120">
        <v>9565</v>
      </c>
      <c r="AX87" s="120">
        <v>8798</v>
      </c>
      <c r="AY87" s="120">
        <v>8993</v>
      </c>
      <c r="AZ87" s="121">
        <v>9117</v>
      </c>
    </row>
    <row r="88" spans="1:52" s="81" customFormat="1" hidden="1" x14ac:dyDescent="0.25">
      <c r="A88" s="119">
        <v>2625</v>
      </c>
      <c r="B88" s="120">
        <v>2919</v>
      </c>
      <c r="C88" s="120">
        <v>3025</v>
      </c>
      <c r="D88" s="120">
        <v>3141</v>
      </c>
      <c r="E88" s="120">
        <v>3263</v>
      </c>
      <c r="F88" s="120">
        <v>3464</v>
      </c>
      <c r="G88" s="120">
        <v>3580</v>
      </c>
      <c r="H88" s="120">
        <v>3618</v>
      </c>
      <c r="I88" s="120">
        <v>3686</v>
      </c>
      <c r="J88" s="120">
        <v>3778</v>
      </c>
      <c r="K88" s="120">
        <v>3887</v>
      </c>
      <c r="L88" s="120">
        <v>4020</v>
      </c>
      <c r="M88" s="120">
        <v>4037</v>
      </c>
      <c r="N88" s="120">
        <v>4241</v>
      </c>
      <c r="O88" s="120">
        <v>4343</v>
      </c>
      <c r="P88" s="120">
        <v>4435</v>
      </c>
      <c r="Q88" s="120">
        <v>4507</v>
      </c>
      <c r="R88" s="120">
        <v>4715</v>
      </c>
      <c r="S88" s="120">
        <v>4824</v>
      </c>
      <c r="T88" s="120">
        <v>4919</v>
      </c>
      <c r="U88" s="120">
        <v>4926</v>
      </c>
      <c r="V88" s="120">
        <v>5082</v>
      </c>
      <c r="W88" s="120">
        <v>5181</v>
      </c>
      <c r="X88" s="120">
        <v>5283</v>
      </c>
      <c r="Y88" s="120">
        <v>5382</v>
      </c>
      <c r="Z88" s="120">
        <v>5311</v>
      </c>
      <c r="AA88" s="120">
        <v>5540</v>
      </c>
      <c r="AB88" s="120">
        <v>5641</v>
      </c>
      <c r="AC88" s="120">
        <v>5765</v>
      </c>
      <c r="AD88" s="120">
        <v>5944</v>
      </c>
      <c r="AE88" s="120">
        <v>6189</v>
      </c>
      <c r="AF88" s="120">
        <v>6294</v>
      </c>
      <c r="AG88" s="120">
        <v>6391</v>
      </c>
      <c r="AH88" s="120">
        <v>6361</v>
      </c>
      <c r="AI88" s="120">
        <v>6560</v>
      </c>
      <c r="AJ88" s="120">
        <v>6789</v>
      </c>
      <c r="AK88" s="120">
        <v>8400</v>
      </c>
      <c r="AL88" s="120">
        <v>8901</v>
      </c>
      <c r="AM88" s="120">
        <v>8966</v>
      </c>
      <c r="AN88" s="120">
        <v>8973</v>
      </c>
      <c r="AO88" s="120">
        <v>8993</v>
      </c>
      <c r="AP88" s="120">
        <v>9194</v>
      </c>
      <c r="AQ88" s="120">
        <v>9252</v>
      </c>
      <c r="AR88" s="120">
        <v>9272</v>
      </c>
      <c r="AS88" s="120">
        <v>9334</v>
      </c>
      <c r="AT88" s="120">
        <v>9433</v>
      </c>
      <c r="AU88" s="120">
        <v>9528</v>
      </c>
      <c r="AV88" s="120">
        <v>9627</v>
      </c>
      <c r="AW88" s="120">
        <v>9739</v>
      </c>
      <c r="AX88" s="120">
        <v>9061</v>
      </c>
      <c r="AY88" s="120">
        <v>9151</v>
      </c>
      <c r="AZ88" s="121">
        <v>9916</v>
      </c>
    </row>
    <row r="89" spans="1:52" s="81" customFormat="1" hidden="1" x14ac:dyDescent="0.25">
      <c r="A89" s="119">
        <v>2750</v>
      </c>
      <c r="B89" s="120">
        <v>2981</v>
      </c>
      <c r="C89" s="120">
        <v>3097</v>
      </c>
      <c r="D89" s="120">
        <v>3219</v>
      </c>
      <c r="E89" s="120">
        <v>3335</v>
      </c>
      <c r="F89" s="120">
        <v>3553</v>
      </c>
      <c r="G89" s="120">
        <v>3669</v>
      </c>
      <c r="H89" s="120">
        <v>3710</v>
      </c>
      <c r="I89" s="120">
        <v>3778</v>
      </c>
      <c r="J89" s="120">
        <v>3890</v>
      </c>
      <c r="K89" s="120">
        <v>4006</v>
      </c>
      <c r="L89" s="120">
        <v>4132</v>
      </c>
      <c r="M89" s="120">
        <v>4163</v>
      </c>
      <c r="N89" s="120">
        <v>4377</v>
      </c>
      <c r="O89" s="120">
        <v>4486</v>
      </c>
      <c r="P89" s="120">
        <v>4595</v>
      </c>
      <c r="Q89" s="120">
        <v>4646</v>
      </c>
      <c r="R89" s="120">
        <v>4875</v>
      </c>
      <c r="S89" s="120">
        <v>4977</v>
      </c>
      <c r="T89" s="120">
        <v>5072</v>
      </c>
      <c r="U89" s="120">
        <v>5082</v>
      </c>
      <c r="V89" s="120">
        <v>5243</v>
      </c>
      <c r="W89" s="120">
        <v>5345</v>
      </c>
      <c r="X89" s="120">
        <v>5444</v>
      </c>
      <c r="Y89" s="120">
        <v>5549</v>
      </c>
      <c r="Z89" s="120">
        <v>5471</v>
      </c>
      <c r="AA89" s="120">
        <v>5600</v>
      </c>
      <c r="AB89" s="120">
        <v>5757</v>
      </c>
      <c r="AC89" s="120">
        <v>5924</v>
      </c>
      <c r="AD89" s="120">
        <v>6142</v>
      </c>
      <c r="AE89" s="120">
        <v>6271</v>
      </c>
      <c r="AF89" s="120">
        <v>6373</v>
      </c>
      <c r="AG89" s="120">
        <v>6474</v>
      </c>
      <c r="AH89" s="120">
        <v>6547</v>
      </c>
      <c r="AI89" s="120">
        <v>6755</v>
      </c>
      <c r="AJ89" s="120">
        <v>6883</v>
      </c>
      <c r="AK89" s="120">
        <v>8901</v>
      </c>
      <c r="AL89" s="120">
        <v>8932</v>
      </c>
      <c r="AM89" s="120">
        <v>8966</v>
      </c>
      <c r="AN89" s="120">
        <v>9007</v>
      </c>
      <c r="AO89" s="120">
        <v>9140</v>
      </c>
      <c r="AP89" s="120">
        <v>9279</v>
      </c>
      <c r="AQ89" s="120">
        <v>9402</v>
      </c>
      <c r="AR89" s="120">
        <v>9525</v>
      </c>
      <c r="AS89" s="120">
        <v>9562</v>
      </c>
      <c r="AT89" s="120">
        <v>9593</v>
      </c>
      <c r="AU89" s="120">
        <v>9688</v>
      </c>
      <c r="AV89" s="120">
        <v>10029</v>
      </c>
      <c r="AW89" s="120">
        <v>10029</v>
      </c>
      <c r="AX89" s="120">
        <v>9848</v>
      </c>
      <c r="AY89" s="120">
        <v>9947</v>
      </c>
      <c r="AZ89" s="121">
        <v>10319</v>
      </c>
    </row>
    <row r="90" spans="1:52" s="81" customFormat="1" hidden="1" x14ac:dyDescent="0.25">
      <c r="A90" s="119">
        <v>2875</v>
      </c>
      <c r="B90" s="120">
        <v>3073</v>
      </c>
      <c r="C90" s="120">
        <v>3189</v>
      </c>
      <c r="D90" s="120">
        <v>3311</v>
      </c>
      <c r="E90" s="120">
        <v>3427</v>
      </c>
      <c r="F90" s="120">
        <v>3740</v>
      </c>
      <c r="G90" s="120">
        <v>3887</v>
      </c>
      <c r="H90" s="120">
        <v>3764</v>
      </c>
      <c r="I90" s="120">
        <v>3890</v>
      </c>
      <c r="J90" s="120">
        <v>4115</v>
      </c>
      <c r="K90" s="120">
        <v>4227</v>
      </c>
      <c r="L90" s="120">
        <v>4374</v>
      </c>
      <c r="M90" s="120">
        <v>4405</v>
      </c>
      <c r="N90" s="120">
        <v>4629</v>
      </c>
      <c r="O90" s="120">
        <v>4749</v>
      </c>
      <c r="P90" s="120">
        <v>4875</v>
      </c>
      <c r="Q90" s="120">
        <v>4933</v>
      </c>
      <c r="R90" s="120">
        <v>4997</v>
      </c>
      <c r="S90" s="120">
        <v>5103</v>
      </c>
      <c r="T90" s="120">
        <v>5236</v>
      </c>
      <c r="U90" s="120">
        <v>5251</v>
      </c>
      <c r="V90" s="120">
        <v>5403</v>
      </c>
      <c r="W90" s="120">
        <v>5508</v>
      </c>
      <c r="X90" s="120">
        <v>5641</v>
      </c>
      <c r="Y90" s="120">
        <v>5757</v>
      </c>
      <c r="Z90" s="120">
        <v>5900</v>
      </c>
      <c r="AA90" s="120">
        <v>6001</v>
      </c>
      <c r="AB90" s="120">
        <v>6170</v>
      </c>
      <c r="AC90" s="120">
        <v>6451</v>
      </c>
      <c r="AD90" s="120">
        <v>6549</v>
      </c>
      <c r="AE90" s="120">
        <v>6654</v>
      </c>
      <c r="AF90" s="120">
        <v>6901</v>
      </c>
      <c r="AG90" s="120">
        <v>7018</v>
      </c>
      <c r="AH90" s="120">
        <v>7051</v>
      </c>
      <c r="AI90" s="120">
        <v>7123</v>
      </c>
      <c r="AJ90" s="120">
        <v>7445</v>
      </c>
      <c r="AK90" s="120">
        <v>9095</v>
      </c>
      <c r="AL90" s="120">
        <v>9174</v>
      </c>
      <c r="AM90" s="120">
        <v>9303</v>
      </c>
      <c r="AN90" s="120">
        <v>9433</v>
      </c>
      <c r="AO90" s="120">
        <v>9572</v>
      </c>
      <c r="AP90" s="120">
        <v>9627</v>
      </c>
      <c r="AQ90" s="120">
        <v>9746</v>
      </c>
      <c r="AR90" s="120">
        <v>9886</v>
      </c>
      <c r="AS90" s="120">
        <v>9930</v>
      </c>
      <c r="AT90" s="120">
        <v>10015</v>
      </c>
      <c r="AU90" s="120">
        <v>10104</v>
      </c>
      <c r="AV90" s="120">
        <v>10209</v>
      </c>
      <c r="AW90" s="120">
        <v>11320</v>
      </c>
      <c r="AX90" s="120">
        <v>10371</v>
      </c>
      <c r="AY90" s="120">
        <v>10442</v>
      </c>
      <c r="AZ90" s="121">
        <v>10548</v>
      </c>
    </row>
    <row r="91" spans="1:52" s="81" customFormat="1" hidden="1" x14ac:dyDescent="0.25">
      <c r="A91" s="119">
        <v>3000</v>
      </c>
      <c r="B91" s="120">
        <v>3151</v>
      </c>
      <c r="C91" s="120">
        <v>3267</v>
      </c>
      <c r="D91" s="120">
        <v>3379</v>
      </c>
      <c r="E91" s="120">
        <v>3509</v>
      </c>
      <c r="F91" s="120">
        <v>3853</v>
      </c>
      <c r="G91" s="120">
        <v>3992</v>
      </c>
      <c r="H91" s="120">
        <v>3969</v>
      </c>
      <c r="I91" s="120">
        <v>4026</v>
      </c>
      <c r="J91" s="120">
        <v>4227</v>
      </c>
      <c r="K91" s="120">
        <v>4357</v>
      </c>
      <c r="L91" s="120">
        <v>4497</v>
      </c>
      <c r="M91" s="120">
        <v>4524</v>
      </c>
      <c r="N91" s="120">
        <v>4769</v>
      </c>
      <c r="O91" s="120">
        <v>4888</v>
      </c>
      <c r="P91" s="120">
        <v>4987</v>
      </c>
      <c r="Q91" s="120">
        <v>5069</v>
      </c>
      <c r="R91" s="120">
        <v>5147</v>
      </c>
      <c r="S91" s="120">
        <v>5273</v>
      </c>
      <c r="T91" s="120">
        <v>5382</v>
      </c>
      <c r="U91" s="120">
        <v>5397</v>
      </c>
      <c r="V91" s="120">
        <v>5542</v>
      </c>
      <c r="W91" s="120">
        <v>5694</v>
      </c>
      <c r="X91" s="120">
        <v>5799</v>
      </c>
      <c r="Y91" s="120">
        <v>5907</v>
      </c>
      <c r="Z91" s="120">
        <v>6013</v>
      </c>
      <c r="AA91" s="120">
        <v>6245</v>
      </c>
      <c r="AB91" s="120">
        <v>6361</v>
      </c>
      <c r="AC91" s="120">
        <v>6654</v>
      </c>
      <c r="AD91" s="120">
        <v>6733</v>
      </c>
      <c r="AE91" s="120">
        <v>6995</v>
      </c>
      <c r="AF91" s="120">
        <v>7119</v>
      </c>
      <c r="AG91" s="120">
        <v>7216</v>
      </c>
      <c r="AH91" s="120">
        <v>7333</v>
      </c>
      <c r="AI91" s="120">
        <v>7427</v>
      </c>
      <c r="AJ91" s="120">
        <v>7693</v>
      </c>
      <c r="AK91" s="120">
        <v>9272</v>
      </c>
      <c r="AL91" s="120">
        <v>9525</v>
      </c>
      <c r="AM91" s="120">
        <v>9603</v>
      </c>
      <c r="AN91" s="120">
        <v>9743</v>
      </c>
      <c r="AO91" s="120">
        <v>9872</v>
      </c>
      <c r="AP91" s="120">
        <v>10264</v>
      </c>
      <c r="AQ91" s="120">
        <v>10271</v>
      </c>
      <c r="AR91" s="120">
        <v>10417</v>
      </c>
      <c r="AS91" s="120">
        <v>10577</v>
      </c>
      <c r="AT91" s="120">
        <v>10666</v>
      </c>
      <c r="AU91" s="120">
        <v>11330</v>
      </c>
      <c r="AV91" s="120">
        <v>11429</v>
      </c>
      <c r="AW91" s="120">
        <v>11528</v>
      </c>
      <c r="AX91" s="120">
        <v>10600</v>
      </c>
      <c r="AY91" s="120">
        <v>10644</v>
      </c>
      <c r="AZ91" s="121">
        <v>10768</v>
      </c>
    </row>
    <row r="92" spans="1:52" s="81" customFormat="1" hidden="1" x14ac:dyDescent="0.25">
      <c r="A92" s="119">
        <v>3125</v>
      </c>
      <c r="B92" s="120">
        <v>3294</v>
      </c>
      <c r="C92" s="120">
        <v>3427</v>
      </c>
      <c r="D92" s="120">
        <v>3563</v>
      </c>
      <c r="E92" s="120">
        <v>3706</v>
      </c>
      <c r="F92" s="120">
        <v>4003</v>
      </c>
      <c r="G92" s="120">
        <v>4146</v>
      </c>
      <c r="H92" s="120">
        <v>4118</v>
      </c>
      <c r="I92" s="120">
        <v>4200</v>
      </c>
      <c r="J92" s="120">
        <v>4354</v>
      </c>
      <c r="K92" s="120">
        <v>4541</v>
      </c>
      <c r="L92" s="120">
        <v>4657</v>
      </c>
      <c r="M92" s="120">
        <v>4721</v>
      </c>
      <c r="N92" s="120">
        <v>4888</v>
      </c>
      <c r="O92" s="120">
        <v>5011</v>
      </c>
      <c r="P92" s="120">
        <v>5144</v>
      </c>
      <c r="Q92" s="120">
        <v>5209</v>
      </c>
      <c r="R92" s="120">
        <v>5280</v>
      </c>
      <c r="S92" s="120">
        <v>5403</v>
      </c>
      <c r="T92" s="120">
        <v>5540</v>
      </c>
      <c r="U92" s="120">
        <v>5547</v>
      </c>
      <c r="V92" s="120">
        <v>5709</v>
      </c>
      <c r="W92" s="120">
        <v>5855</v>
      </c>
      <c r="X92" s="120">
        <v>5956</v>
      </c>
      <c r="Y92" s="120">
        <v>6241</v>
      </c>
      <c r="Z92" s="120">
        <v>6152</v>
      </c>
      <c r="AA92" s="120">
        <v>6433</v>
      </c>
      <c r="AB92" s="120">
        <v>6538</v>
      </c>
      <c r="AC92" s="120">
        <v>6695</v>
      </c>
      <c r="AD92" s="120">
        <v>6895</v>
      </c>
      <c r="AE92" s="120">
        <v>7179</v>
      </c>
      <c r="AF92" s="120">
        <v>7292</v>
      </c>
      <c r="AG92" s="120">
        <v>7404</v>
      </c>
      <c r="AH92" s="120">
        <v>7374</v>
      </c>
      <c r="AI92" s="120">
        <v>7595</v>
      </c>
      <c r="AJ92" s="120">
        <v>7967</v>
      </c>
      <c r="AK92" s="120">
        <v>9412</v>
      </c>
      <c r="AL92" s="120">
        <v>9692</v>
      </c>
      <c r="AM92" s="120">
        <v>9940</v>
      </c>
      <c r="AN92" s="120">
        <v>9957</v>
      </c>
      <c r="AO92" s="120">
        <v>10042</v>
      </c>
      <c r="AP92" s="120">
        <v>10155</v>
      </c>
      <c r="AQ92" s="120">
        <v>10298</v>
      </c>
      <c r="AR92" s="120">
        <v>10414</v>
      </c>
      <c r="AS92" s="120">
        <v>11531</v>
      </c>
      <c r="AT92" s="120">
        <v>11650</v>
      </c>
      <c r="AU92" s="120">
        <v>11776</v>
      </c>
      <c r="AV92" s="120">
        <v>11878</v>
      </c>
      <c r="AW92" s="120">
        <v>12240</v>
      </c>
      <c r="AX92" s="120">
        <v>11235</v>
      </c>
      <c r="AY92" s="120">
        <v>11331</v>
      </c>
      <c r="AZ92" s="121">
        <v>11474</v>
      </c>
    </row>
    <row r="93" spans="1:52" s="81" customFormat="1" hidden="1" x14ac:dyDescent="0.25">
      <c r="A93" s="119">
        <v>3250</v>
      </c>
      <c r="B93" s="120">
        <v>3355</v>
      </c>
      <c r="C93" s="120">
        <v>3495</v>
      </c>
      <c r="D93" s="120">
        <v>3638</v>
      </c>
      <c r="E93" s="120">
        <v>3788</v>
      </c>
      <c r="F93" s="120">
        <v>4054</v>
      </c>
      <c r="G93" s="120">
        <v>4238</v>
      </c>
      <c r="H93" s="120">
        <v>4476</v>
      </c>
      <c r="I93" s="120">
        <v>4571</v>
      </c>
      <c r="J93" s="120">
        <v>4745</v>
      </c>
      <c r="K93" s="120">
        <v>4878</v>
      </c>
      <c r="L93" s="120">
        <v>4742</v>
      </c>
      <c r="M93" s="120">
        <v>4769</v>
      </c>
      <c r="N93" s="120">
        <v>5014</v>
      </c>
      <c r="O93" s="120">
        <v>5147</v>
      </c>
      <c r="P93" s="120">
        <v>5263</v>
      </c>
      <c r="Q93" s="120">
        <v>5345</v>
      </c>
      <c r="R93" s="120">
        <v>5420</v>
      </c>
      <c r="S93" s="120">
        <v>5546</v>
      </c>
      <c r="T93" s="120">
        <v>5701</v>
      </c>
      <c r="U93" s="120">
        <v>5689</v>
      </c>
      <c r="V93" s="120">
        <v>5873</v>
      </c>
      <c r="W93" s="120">
        <v>5997</v>
      </c>
      <c r="X93" s="120">
        <v>6125</v>
      </c>
      <c r="Y93" s="120">
        <v>6418</v>
      </c>
      <c r="Z93" s="120">
        <v>6316</v>
      </c>
      <c r="AA93" s="120">
        <v>6541</v>
      </c>
      <c r="AB93" s="120">
        <v>6654</v>
      </c>
      <c r="AC93" s="120">
        <v>6854</v>
      </c>
      <c r="AD93" s="120">
        <v>7089</v>
      </c>
      <c r="AE93" s="120">
        <v>7385</v>
      </c>
      <c r="AF93" s="120">
        <v>7352</v>
      </c>
      <c r="AG93" s="120">
        <v>7460</v>
      </c>
      <c r="AH93" s="120">
        <v>7584</v>
      </c>
      <c r="AI93" s="120">
        <v>7787</v>
      </c>
      <c r="AJ93" s="120">
        <v>8094</v>
      </c>
      <c r="AK93" s="120">
        <v>9920</v>
      </c>
      <c r="AL93" s="120">
        <v>10022</v>
      </c>
      <c r="AM93" s="120">
        <v>10206</v>
      </c>
      <c r="AN93" s="120">
        <v>10138</v>
      </c>
      <c r="AO93" s="120">
        <v>10291</v>
      </c>
      <c r="AP93" s="120">
        <v>10730</v>
      </c>
      <c r="AQ93" s="120">
        <v>11003</v>
      </c>
      <c r="AR93" s="120">
        <v>11432</v>
      </c>
      <c r="AS93" s="120">
        <v>12042</v>
      </c>
      <c r="AT93" s="120">
        <v>12137</v>
      </c>
      <c r="AU93" s="120">
        <v>12165</v>
      </c>
      <c r="AV93" s="120">
        <v>12202</v>
      </c>
      <c r="AW93" s="120">
        <v>12277</v>
      </c>
      <c r="AX93" s="120">
        <v>11269</v>
      </c>
      <c r="AY93" s="120">
        <v>11365</v>
      </c>
      <c r="AZ93" s="121">
        <v>11622</v>
      </c>
    </row>
    <row r="94" spans="1:52" s="81" customFormat="1" hidden="1" x14ac:dyDescent="0.25">
      <c r="A94" s="119">
        <v>3375</v>
      </c>
      <c r="B94" s="120">
        <v>3461</v>
      </c>
      <c r="C94" s="120">
        <v>3601</v>
      </c>
      <c r="D94" s="120">
        <v>3751</v>
      </c>
      <c r="E94" s="120">
        <v>3907</v>
      </c>
      <c r="F94" s="120">
        <v>4262</v>
      </c>
      <c r="G94" s="120">
        <v>4381</v>
      </c>
      <c r="H94" s="120">
        <v>4554</v>
      </c>
      <c r="I94" s="120">
        <v>4698</v>
      </c>
      <c r="J94" s="120">
        <v>4732</v>
      </c>
      <c r="K94" s="120">
        <v>5137</v>
      </c>
      <c r="L94" s="120">
        <v>4984</v>
      </c>
      <c r="M94" s="120">
        <v>5011</v>
      </c>
      <c r="N94" s="120">
        <v>5270</v>
      </c>
      <c r="O94" s="120">
        <v>5416</v>
      </c>
      <c r="P94" s="120">
        <v>5397</v>
      </c>
      <c r="Q94" s="120">
        <v>5476</v>
      </c>
      <c r="R94" s="120">
        <v>5607</v>
      </c>
      <c r="S94" s="120">
        <v>5757</v>
      </c>
      <c r="T94" s="120">
        <v>5986</v>
      </c>
      <c r="U94" s="120">
        <v>5997</v>
      </c>
      <c r="V94" s="120">
        <v>6009</v>
      </c>
      <c r="W94" s="120">
        <v>6208</v>
      </c>
      <c r="X94" s="120">
        <v>6451</v>
      </c>
      <c r="Y94" s="120">
        <v>6575</v>
      </c>
      <c r="Z94" s="120">
        <v>6691</v>
      </c>
      <c r="AA94" s="120">
        <v>6886</v>
      </c>
      <c r="AB94" s="120">
        <v>7078</v>
      </c>
      <c r="AC94" s="120">
        <v>7397</v>
      </c>
      <c r="AD94" s="120">
        <v>7569</v>
      </c>
      <c r="AE94" s="120">
        <v>7700</v>
      </c>
      <c r="AF94" s="120">
        <v>7907</v>
      </c>
      <c r="AG94" s="120">
        <v>8023</v>
      </c>
      <c r="AH94" s="120">
        <v>8158</v>
      </c>
      <c r="AI94" s="120">
        <v>8233</v>
      </c>
      <c r="AJ94" s="120">
        <v>8616</v>
      </c>
      <c r="AK94" s="120">
        <v>10209</v>
      </c>
      <c r="AL94" s="120">
        <v>10502</v>
      </c>
      <c r="AM94" s="120">
        <v>10829</v>
      </c>
      <c r="AN94" s="120">
        <v>10519</v>
      </c>
      <c r="AO94" s="120">
        <v>11572</v>
      </c>
      <c r="AP94" s="120">
        <v>11800</v>
      </c>
      <c r="AQ94" s="120">
        <v>11855</v>
      </c>
      <c r="AR94" s="120">
        <v>11957</v>
      </c>
      <c r="AS94" s="120">
        <v>12004</v>
      </c>
      <c r="AT94" s="120">
        <v>12039</v>
      </c>
      <c r="AU94" s="120">
        <v>12096</v>
      </c>
      <c r="AV94" s="120">
        <v>12212</v>
      </c>
      <c r="AW94" s="120">
        <v>12328</v>
      </c>
      <c r="AX94" s="120">
        <v>11316</v>
      </c>
      <c r="AY94" s="120">
        <v>11523</v>
      </c>
      <c r="AZ94" s="121">
        <v>11557</v>
      </c>
    </row>
    <row r="95" spans="1:52" s="81" customFormat="1" hidden="1" x14ac:dyDescent="0.25">
      <c r="A95" s="119">
        <v>3500</v>
      </c>
      <c r="B95" s="120">
        <v>3573</v>
      </c>
      <c r="C95" s="120">
        <v>3703</v>
      </c>
      <c r="D95" s="120">
        <v>3839</v>
      </c>
      <c r="E95" s="120">
        <v>3982</v>
      </c>
      <c r="F95" s="120">
        <v>4357</v>
      </c>
      <c r="G95" s="120">
        <v>4497</v>
      </c>
      <c r="H95" s="120">
        <v>4663</v>
      </c>
      <c r="I95" s="120">
        <v>4803</v>
      </c>
      <c r="J95" s="120">
        <v>4841</v>
      </c>
      <c r="K95" s="120">
        <v>5263</v>
      </c>
      <c r="L95" s="120">
        <v>5086</v>
      </c>
      <c r="M95" s="120">
        <v>5144</v>
      </c>
      <c r="N95" s="120">
        <v>5416</v>
      </c>
      <c r="O95" s="120">
        <v>5546</v>
      </c>
      <c r="P95" s="120">
        <v>5536</v>
      </c>
      <c r="Q95" s="120">
        <v>5611</v>
      </c>
      <c r="R95" s="120">
        <v>5765</v>
      </c>
      <c r="S95" s="120">
        <v>5896</v>
      </c>
      <c r="T95" s="120">
        <v>6140</v>
      </c>
      <c r="U95" s="120">
        <v>6155</v>
      </c>
      <c r="V95" s="120">
        <v>6238</v>
      </c>
      <c r="W95" s="120">
        <v>6481</v>
      </c>
      <c r="X95" s="120">
        <v>6628</v>
      </c>
      <c r="Y95" s="120">
        <v>6733</v>
      </c>
      <c r="Z95" s="120">
        <v>6853</v>
      </c>
      <c r="AA95" s="120">
        <v>7134</v>
      </c>
      <c r="AB95" s="120">
        <v>7254</v>
      </c>
      <c r="AC95" s="120">
        <v>7592</v>
      </c>
      <c r="AD95" s="120">
        <v>7697</v>
      </c>
      <c r="AE95" s="120">
        <v>7982</v>
      </c>
      <c r="AF95" s="120">
        <v>8113</v>
      </c>
      <c r="AG95" s="120">
        <v>8432</v>
      </c>
      <c r="AH95" s="120">
        <v>8488</v>
      </c>
      <c r="AI95" s="120">
        <v>8499</v>
      </c>
      <c r="AJ95" s="120">
        <v>8758</v>
      </c>
      <c r="AK95" s="120">
        <v>10489</v>
      </c>
      <c r="AL95" s="120">
        <v>10870</v>
      </c>
      <c r="AM95" s="120">
        <v>11112</v>
      </c>
      <c r="AN95" s="120">
        <v>11613</v>
      </c>
      <c r="AO95" s="120">
        <v>11814</v>
      </c>
      <c r="AP95" s="120">
        <v>12015</v>
      </c>
      <c r="AQ95" s="120">
        <v>12120</v>
      </c>
      <c r="AR95" s="120">
        <v>12165</v>
      </c>
      <c r="AS95" s="120">
        <v>12226</v>
      </c>
      <c r="AT95" s="120">
        <v>12287</v>
      </c>
      <c r="AU95" s="120">
        <v>12345</v>
      </c>
      <c r="AV95" s="120">
        <v>12362</v>
      </c>
      <c r="AW95" s="120">
        <v>12808</v>
      </c>
      <c r="AX95" s="120">
        <v>11653</v>
      </c>
      <c r="AY95" s="120">
        <v>11759</v>
      </c>
      <c r="AZ95" s="121">
        <v>11898</v>
      </c>
    </row>
    <row r="96" spans="1:52" s="81" customFormat="1" hidden="1" x14ac:dyDescent="0.25">
      <c r="A96" s="119">
        <v>3625</v>
      </c>
      <c r="B96" s="120">
        <v>3764</v>
      </c>
      <c r="C96" s="120">
        <v>3900</v>
      </c>
      <c r="D96" s="120">
        <v>4033</v>
      </c>
      <c r="E96" s="120">
        <v>4176</v>
      </c>
      <c r="F96" s="120">
        <v>4469</v>
      </c>
      <c r="G96" s="120">
        <v>4606</v>
      </c>
      <c r="H96" s="120">
        <v>4773</v>
      </c>
      <c r="I96" s="120">
        <v>4912</v>
      </c>
      <c r="J96" s="120">
        <v>4960</v>
      </c>
      <c r="K96" s="120">
        <v>5382</v>
      </c>
      <c r="L96" s="120">
        <v>5222</v>
      </c>
      <c r="M96" s="120">
        <v>5256</v>
      </c>
      <c r="N96" s="120">
        <v>5525</v>
      </c>
      <c r="O96" s="120">
        <v>5679</v>
      </c>
      <c r="P96" s="120">
        <v>5699</v>
      </c>
      <c r="Q96" s="120">
        <v>5910</v>
      </c>
      <c r="R96" s="120">
        <v>5992</v>
      </c>
      <c r="S96" s="120">
        <v>6135</v>
      </c>
      <c r="T96" s="120">
        <v>6290</v>
      </c>
      <c r="U96" s="120">
        <v>6294</v>
      </c>
      <c r="V96" s="120">
        <v>6503</v>
      </c>
      <c r="W96" s="120">
        <v>6639</v>
      </c>
      <c r="X96" s="120">
        <v>6785</v>
      </c>
      <c r="Y96" s="120">
        <v>7096</v>
      </c>
      <c r="Z96" s="120">
        <v>6997</v>
      </c>
      <c r="AA96" s="120">
        <v>7310</v>
      </c>
      <c r="AB96" s="120">
        <v>7442</v>
      </c>
      <c r="AC96" s="120">
        <v>7640</v>
      </c>
      <c r="AD96" s="120">
        <v>8026</v>
      </c>
      <c r="AE96" s="120">
        <v>8214</v>
      </c>
      <c r="AF96" s="120">
        <v>8529</v>
      </c>
      <c r="AG96" s="120">
        <v>8541</v>
      </c>
      <c r="AH96" s="120">
        <v>8649</v>
      </c>
      <c r="AI96" s="120">
        <v>8747</v>
      </c>
      <c r="AJ96" s="120">
        <v>9051</v>
      </c>
      <c r="AK96" s="120">
        <v>10918</v>
      </c>
      <c r="AL96" s="120">
        <v>11463</v>
      </c>
      <c r="AM96" s="120">
        <v>11790</v>
      </c>
      <c r="AN96" s="120">
        <v>12011</v>
      </c>
      <c r="AO96" s="120">
        <v>12028</v>
      </c>
      <c r="AP96" s="120">
        <v>12188</v>
      </c>
      <c r="AQ96" s="120">
        <v>12287</v>
      </c>
      <c r="AR96" s="120">
        <v>12352</v>
      </c>
      <c r="AS96" s="120">
        <v>12417</v>
      </c>
      <c r="AT96" s="120">
        <v>12434</v>
      </c>
      <c r="AU96" s="120">
        <v>12642</v>
      </c>
      <c r="AV96" s="120">
        <v>12839</v>
      </c>
      <c r="AW96" s="120">
        <v>12890</v>
      </c>
      <c r="AX96" s="120">
        <v>11824</v>
      </c>
      <c r="AY96" s="120">
        <v>11917</v>
      </c>
      <c r="AZ96" s="121">
        <v>12109</v>
      </c>
    </row>
    <row r="97" spans="1:52" s="81" customFormat="1" hidden="1" x14ac:dyDescent="0.25">
      <c r="A97" s="119">
        <v>3750</v>
      </c>
      <c r="B97" s="120">
        <v>3812</v>
      </c>
      <c r="C97" s="120">
        <v>3962</v>
      </c>
      <c r="D97" s="120">
        <v>4108</v>
      </c>
      <c r="E97" s="120">
        <v>4265</v>
      </c>
      <c r="F97" s="120">
        <v>4558</v>
      </c>
      <c r="G97" s="120">
        <v>4725</v>
      </c>
      <c r="H97" s="120">
        <v>4878</v>
      </c>
      <c r="I97" s="120">
        <v>5031</v>
      </c>
      <c r="J97" s="120">
        <v>5082</v>
      </c>
      <c r="K97" s="120">
        <v>5495</v>
      </c>
      <c r="L97" s="120">
        <v>5341</v>
      </c>
      <c r="M97" s="120">
        <v>5382</v>
      </c>
      <c r="N97" s="120">
        <v>5675</v>
      </c>
      <c r="O97" s="120">
        <v>5808</v>
      </c>
      <c r="P97" s="120">
        <v>5842</v>
      </c>
      <c r="Q97" s="120">
        <v>6057</v>
      </c>
      <c r="R97" s="120">
        <v>6142</v>
      </c>
      <c r="S97" s="120">
        <v>6282</v>
      </c>
      <c r="T97" s="120">
        <v>6440</v>
      </c>
      <c r="U97" s="120">
        <v>6447</v>
      </c>
      <c r="V97" s="120">
        <v>6646</v>
      </c>
      <c r="W97" s="120">
        <v>6815</v>
      </c>
      <c r="X97" s="120">
        <v>6950</v>
      </c>
      <c r="Y97" s="120">
        <v>7266</v>
      </c>
      <c r="Z97" s="120">
        <v>7167</v>
      </c>
      <c r="AA97" s="120">
        <v>7427</v>
      </c>
      <c r="AB97" s="120">
        <v>7539</v>
      </c>
      <c r="AC97" s="120">
        <v>7794</v>
      </c>
      <c r="AD97" s="120">
        <v>8394</v>
      </c>
      <c r="AE97" s="120">
        <v>8530</v>
      </c>
      <c r="AF97" s="120">
        <v>8544</v>
      </c>
      <c r="AG97" s="120">
        <v>8672</v>
      </c>
      <c r="AH97" s="120">
        <v>8653</v>
      </c>
      <c r="AI97" s="120">
        <v>8942</v>
      </c>
      <c r="AJ97" s="120">
        <v>9268</v>
      </c>
      <c r="AK97" s="120">
        <v>12338</v>
      </c>
      <c r="AL97" s="120">
        <v>12369</v>
      </c>
      <c r="AM97" s="120">
        <v>12580</v>
      </c>
      <c r="AN97" s="120">
        <v>12096</v>
      </c>
      <c r="AO97" s="120">
        <v>12107</v>
      </c>
      <c r="AP97" s="120">
        <v>12894</v>
      </c>
      <c r="AQ97" s="120">
        <v>12914</v>
      </c>
      <c r="AR97" s="120">
        <v>12969</v>
      </c>
      <c r="AS97" s="120">
        <v>13088</v>
      </c>
      <c r="AT97" s="120">
        <v>13227</v>
      </c>
      <c r="AU97" s="120">
        <v>13405</v>
      </c>
      <c r="AV97" s="120">
        <v>13834</v>
      </c>
      <c r="AW97" s="120">
        <v>13963</v>
      </c>
      <c r="AX97" s="120">
        <v>12716</v>
      </c>
      <c r="AY97" s="120">
        <v>12790</v>
      </c>
      <c r="AZ97" s="121">
        <v>13202</v>
      </c>
    </row>
    <row r="98" spans="1:52" s="81" customFormat="1" hidden="1" x14ac:dyDescent="0.25">
      <c r="A98" s="119">
        <v>3875</v>
      </c>
      <c r="B98" s="120">
        <v>3846</v>
      </c>
      <c r="C98" s="120">
        <v>4013</v>
      </c>
      <c r="D98" s="120">
        <v>4180</v>
      </c>
      <c r="E98" s="120">
        <v>4360</v>
      </c>
      <c r="F98" s="120">
        <v>4773</v>
      </c>
      <c r="G98" s="120">
        <v>4939</v>
      </c>
      <c r="H98" s="120">
        <v>5093</v>
      </c>
      <c r="I98" s="120">
        <v>5270</v>
      </c>
      <c r="J98" s="120">
        <v>5297</v>
      </c>
      <c r="K98" s="120">
        <v>5740</v>
      </c>
      <c r="L98" s="120">
        <v>5583</v>
      </c>
      <c r="M98" s="120">
        <v>5628</v>
      </c>
      <c r="N98" s="120">
        <v>5934</v>
      </c>
      <c r="O98" s="120">
        <v>6067</v>
      </c>
      <c r="P98" s="120">
        <v>6115</v>
      </c>
      <c r="Q98" s="120">
        <v>6326</v>
      </c>
      <c r="R98" s="120">
        <v>6421</v>
      </c>
      <c r="S98" s="120">
        <v>6581</v>
      </c>
      <c r="T98" s="120">
        <v>6736</v>
      </c>
      <c r="U98" s="120">
        <v>6748</v>
      </c>
      <c r="V98" s="120">
        <v>6956</v>
      </c>
      <c r="W98" s="120">
        <v>7109</v>
      </c>
      <c r="X98" s="120">
        <v>7277</v>
      </c>
      <c r="Y98" s="120">
        <v>7617</v>
      </c>
      <c r="Z98" s="120">
        <v>7543</v>
      </c>
      <c r="AA98" s="120">
        <v>7843</v>
      </c>
      <c r="AB98" s="120">
        <v>7982</v>
      </c>
      <c r="AC98" s="120">
        <v>8345</v>
      </c>
      <c r="AD98" s="120">
        <v>8601</v>
      </c>
      <c r="AE98" s="120">
        <v>8788</v>
      </c>
      <c r="AF98" s="120">
        <v>8927</v>
      </c>
      <c r="AG98" s="120">
        <v>9077</v>
      </c>
      <c r="AH98" s="120">
        <v>9231</v>
      </c>
      <c r="AI98" s="120">
        <v>9484</v>
      </c>
      <c r="AJ98" s="120">
        <v>10153</v>
      </c>
      <c r="AK98" s="120">
        <v>12815</v>
      </c>
      <c r="AL98" s="120">
        <v>12832</v>
      </c>
      <c r="AM98" s="120">
        <v>13408</v>
      </c>
      <c r="AN98" s="120">
        <v>12880</v>
      </c>
      <c r="AO98" s="120">
        <v>13350</v>
      </c>
      <c r="AP98" s="120">
        <v>13657</v>
      </c>
      <c r="AQ98" s="120">
        <v>13677</v>
      </c>
      <c r="AR98" s="120">
        <v>13691</v>
      </c>
      <c r="AS98" s="120">
        <v>13718</v>
      </c>
      <c r="AT98" s="120">
        <v>13752</v>
      </c>
      <c r="AU98" s="120">
        <v>13864</v>
      </c>
      <c r="AV98" s="120">
        <v>13987</v>
      </c>
      <c r="AW98" s="120">
        <v>14011</v>
      </c>
      <c r="AX98" s="120">
        <v>12833</v>
      </c>
      <c r="AY98" s="120">
        <v>13202</v>
      </c>
      <c r="AZ98" s="121">
        <v>13350</v>
      </c>
    </row>
    <row r="99" spans="1:52" s="81" customFormat="1" hidden="1" x14ac:dyDescent="0.25">
      <c r="A99" s="119">
        <v>4000</v>
      </c>
      <c r="B99" s="120">
        <v>3975</v>
      </c>
      <c r="C99" s="120">
        <v>4132</v>
      </c>
      <c r="D99" s="120">
        <v>4292</v>
      </c>
      <c r="E99" s="120">
        <v>4463</v>
      </c>
      <c r="F99" s="120">
        <v>4875</v>
      </c>
      <c r="G99" s="120">
        <v>5031</v>
      </c>
      <c r="H99" s="120">
        <v>5195</v>
      </c>
      <c r="I99" s="120">
        <v>5379</v>
      </c>
      <c r="J99" s="120">
        <v>5416</v>
      </c>
      <c r="K99" s="120">
        <v>5866</v>
      </c>
      <c r="L99" s="120">
        <v>5699</v>
      </c>
      <c r="M99" s="120">
        <v>5750</v>
      </c>
      <c r="N99" s="120">
        <v>6060</v>
      </c>
      <c r="O99" s="120">
        <v>6217</v>
      </c>
      <c r="P99" s="120">
        <v>6234</v>
      </c>
      <c r="Q99" s="120">
        <v>6459</v>
      </c>
      <c r="R99" s="120">
        <v>6581</v>
      </c>
      <c r="S99" s="120">
        <v>6714</v>
      </c>
      <c r="T99" s="120">
        <v>6894</v>
      </c>
      <c r="U99" s="120">
        <v>6898</v>
      </c>
      <c r="V99" s="120">
        <v>7113</v>
      </c>
      <c r="W99" s="120">
        <v>7299</v>
      </c>
      <c r="X99" s="120">
        <v>7438</v>
      </c>
      <c r="Y99" s="120">
        <v>7787</v>
      </c>
      <c r="Z99" s="120">
        <v>7712</v>
      </c>
      <c r="AA99" s="120">
        <v>8023</v>
      </c>
      <c r="AB99" s="120">
        <v>8158</v>
      </c>
      <c r="AC99" s="120">
        <v>8349</v>
      </c>
      <c r="AD99" s="120">
        <v>8605</v>
      </c>
      <c r="AE99" s="120">
        <v>8983</v>
      </c>
      <c r="AF99" s="120">
        <v>8991</v>
      </c>
      <c r="AG99" s="120">
        <v>9088</v>
      </c>
      <c r="AH99" s="120">
        <v>9337</v>
      </c>
      <c r="AI99" s="120">
        <v>9651</v>
      </c>
      <c r="AJ99" s="120">
        <v>10431</v>
      </c>
      <c r="AK99" s="120">
        <v>12815</v>
      </c>
      <c r="AL99" s="120">
        <v>13105</v>
      </c>
      <c r="AM99" s="120">
        <v>13408</v>
      </c>
      <c r="AN99" s="120">
        <v>13074</v>
      </c>
      <c r="AO99" s="120">
        <v>13353</v>
      </c>
      <c r="AP99" s="120">
        <v>13663</v>
      </c>
      <c r="AQ99" s="120">
        <v>13681</v>
      </c>
      <c r="AR99" s="120">
        <v>13711</v>
      </c>
      <c r="AS99" s="120">
        <v>13779</v>
      </c>
      <c r="AT99" s="120">
        <v>13929</v>
      </c>
      <c r="AU99" s="120">
        <v>14062</v>
      </c>
      <c r="AV99" s="120">
        <v>14093</v>
      </c>
      <c r="AW99" s="120">
        <v>14304</v>
      </c>
      <c r="AX99" s="120">
        <v>13248</v>
      </c>
      <c r="AY99" s="120">
        <v>13384</v>
      </c>
      <c r="AZ99" s="121">
        <v>13527</v>
      </c>
    </row>
    <row r="100" spans="1:52" s="81" customFormat="1" hidden="1" x14ac:dyDescent="0.25">
      <c r="A100" s="119">
        <v>4125</v>
      </c>
      <c r="B100" s="120">
        <v>4289</v>
      </c>
      <c r="C100" s="120">
        <v>4439</v>
      </c>
      <c r="D100" s="120">
        <v>4599</v>
      </c>
      <c r="E100" s="120">
        <v>4762</v>
      </c>
      <c r="F100" s="120">
        <v>5021</v>
      </c>
      <c r="G100" s="120">
        <v>5188</v>
      </c>
      <c r="H100" s="120">
        <v>5352</v>
      </c>
      <c r="I100" s="120">
        <v>5542</v>
      </c>
      <c r="J100" s="120">
        <v>5583</v>
      </c>
      <c r="K100" s="120">
        <v>6047</v>
      </c>
      <c r="L100" s="120">
        <v>5713</v>
      </c>
      <c r="M100" s="120">
        <v>5750</v>
      </c>
      <c r="N100" s="120">
        <v>6064</v>
      </c>
      <c r="O100" s="120">
        <v>6220</v>
      </c>
      <c r="P100" s="120">
        <v>6237</v>
      </c>
      <c r="Q100" s="120">
        <v>6462</v>
      </c>
      <c r="R100" s="120">
        <v>6585</v>
      </c>
      <c r="S100" s="120">
        <v>6744</v>
      </c>
      <c r="T100" s="120">
        <v>6894</v>
      </c>
      <c r="U100" s="120">
        <v>6991</v>
      </c>
      <c r="V100" s="120">
        <v>7280</v>
      </c>
      <c r="W100" s="120">
        <v>7442</v>
      </c>
      <c r="X100" s="120">
        <v>7592</v>
      </c>
      <c r="Y100" s="120">
        <v>7958</v>
      </c>
      <c r="Z100" s="120">
        <v>7892</v>
      </c>
      <c r="AA100" s="120">
        <v>8207</v>
      </c>
      <c r="AB100" s="120">
        <v>8342</v>
      </c>
      <c r="AC100" s="120">
        <v>8510</v>
      </c>
      <c r="AD100" s="120">
        <v>8796</v>
      </c>
      <c r="AE100" s="120">
        <v>8983</v>
      </c>
      <c r="AF100" s="120">
        <v>9122</v>
      </c>
      <c r="AG100" s="120">
        <v>9613</v>
      </c>
      <c r="AH100" s="120">
        <v>9617</v>
      </c>
      <c r="AI100" s="120">
        <v>10243</v>
      </c>
      <c r="AJ100" s="120">
        <v>10555</v>
      </c>
      <c r="AK100" s="120">
        <v>13132</v>
      </c>
      <c r="AL100" s="120">
        <v>13159</v>
      </c>
      <c r="AM100" s="120">
        <v>13415</v>
      </c>
      <c r="AN100" s="120">
        <v>13238</v>
      </c>
      <c r="AO100" s="120">
        <v>13367</v>
      </c>
      <c r="AP100" s="120">
        <v>13670</v>
      </c>
      <c r="AQ100" s="120">
        <v>13684</v>
      </c>
      <c r="AR100" s="120">
        <v>13861</v>
      </c>
      <c r="AS100" s="120">
        <v>13950</v>
      </c>
      <c r="AT100" s="120">
        <v>14069</v>
      </c>
      <c r="AU100" s="120">
        <v>14103</v>
      </c>
      <c r="AV100" s="120">
        <v>14362</v>
      </c>
      <c r="AW100" s="120">
        <v>14641</v>
      </c>
      <c r="AX100" s="120">
        <v>13415</v>
      </c>
      <c r="AY100" s="120">
        <v>13564</v>
      </c>
      <c r="AZ100" s="121">
        <v>13626</v>
      </c>
    </row>
    <row r="101" spans="1:52" s="81" customFormat="1" hidden="1" x14ac:dyDescent="0.25">
      <c r="A101" s="119">
        <v>4250</v>
      </c>
      <c r="B101" s="120">
        <v>4296</v>
      </c>
      <c r="C101" s="120">
        <v>4476</v>
      </c>
      <c r="D101" s="120">
        <v>4657</v>
      </c>
      <c r="E101" s="120">
        <v>4847</v>
      </c>
      <c r="F101" s="120">
        <v>5110</v>
      </c>
      <c r="G101" s="120">
        <v>5246</v>
      </c>
      <c r="H101" s="120">
        <v>5433</v>
      </c>
      <c r="I101" s="120">
        <v>5604</v>
      </c>
      <c r="J101" s="120">
        <v>5651</v>
      </c>
      <c r="K101" s="120">
        <v>6142</v>
      </c>
      <c r="L101" s="120">
        <v>5784</v>
      </c>
      <c r="M101" s="120">
        <v>5842</v>
      </c>
      <c r="N101" s="120">
        <v>6149</v>
      </c>
      <c r="O101" s="120">
        <v>6305</v>
      </c>
      <c r="P101" s="120">
        <v>6459</v>
      </c>
      <c r="Q101" s="120">
        <v>6551</v>
      </c>
      <c r="R101" s="120">
        <v>6673</v>
      </c>
      <c r="S101" s="120">
        <v>6849</v>
      </c>
      <c r="T101" s="120">
        <v>6991</v>
      </c>
      <c r="U101" s="120">
        <v>7123</v>
      </c>
      <c r="V101" s="120">
        <v>7430</v>
      </c>
      <c r="W101" s="120">
        <v>7607</v>
      </c>
      <c r="X101" s="120">
        <v>7760</v>
      </c>
      <c r="Y101" s="120">
        <v>8128</v>
      </c>
      <c r="Z101" s="120">
        <v>8012</v>
      </c>
      <c r="AA101" s="120">
        <v>8375</v>
      </c>
      <c r="AB101" s="120">
        <v>8526</v>
      </c>
      <c r="AC101" s="120">
        <v>8537</v>
      </c>
      <c r="AD101" s="120">
        <v>8963</v>
      </c>
      <c r="AE101" s="120">
        <v>9171</v>
      </c>
      <c r="AF101" s="120">
        <v>9368</v>
      </c>
      <c r="AG101" s="120">
        <v>9623</v>
      </c>
      <c r="AH101" s="120">
        <v>9753</v>
      </c>
      <c r="AI101" s="120">
        <v>10487</v>
      </c>
      <c r="AJ101" s="120">
        <v>10697</v>
      </c>
      <c r="AK101" s="120">
        <v>13156</v>
      </c>
      <c r="AL101" s="120">
        <v>13435</v>
      </c>
      <c r="AM101" s="120">
        <v>13575</v>
      </c>
      <c r="AN101" s="120">
        <v>13394</v>
      </c>
      <c r="AO101" s="120">
        <v>13561</v>
      </c>
      <c r="AP101" s="120">
        <v>13681</v>
      </c>
      <c r="AQ101" s="120">
        <v>13779</v>
      </c>
      <c r="AR101" s="120">
        <v>13885</v>
      </c>
      <c r="AS101" s="120">
        <v>13997</v>
      </c>
      <c r="AT101" s="120">
        <v>14140</v>
      </c>
      <c r="AU101" s="120">
        <v>14386</v>
      </c>
      <c r="AV101" s="120">
        <v>14665</v>
      </c>
      <c r="AW101" s="120">
        <v>14805</v>
      </c>
      <c r="AX101" s="120">
        <v>13564</v>
      </c>
      <c r="AY101" s="120">
        <v>13635</v>
      </c>
      <c r="AZ101" s="121">
        <v>14180</v>
      </c>
    </row>
    <row r="102" spans="1:52" s="81" customFormat="1" hidden="1" x14ac:dyDescent="0.25">
      <c r="A102" s="119">
        <v>4375</v>
      </c>
      <c r="B102" s="120">
        <v>4272</v>
      </c>
      <c r="C102" s="120">
        <v>4445</v>
      </c>
      <c r="D102" s="120">
        <v>4633</v>
      </c>
      <c r="E102" s="120">
        <v>4824</v>
      </c>
      <c r="F102" s="120">
        <v>5277</v>
      </c>
      <c r="G102" s="120">
        <v>5290</v>
      </c>
      <c r="H102" s="120">
        <v>5474</v>
      </c>
      <c r="I102" s="120">
        <v>5665</v>
      </c>
      <c r="J102" s="120">
        <v>6012</v>
      </c>
      <c r="K102" s="120">
        <v>6203</v>
      </c>
      <c r="L102" s="120">
        <v>6029</v>
      </c>
      <c r="M102" s="120">
        <v>6064</v>
      </c>
      <c r="N102" s="120">
        <v>6391</v>
      </c>
      <c r="O102" s="120">
        <v>6554</v>
      </c>
      <c r="P102" s="120">
        <v>6731</v>
      </c>
      <c r="Q102" s="120">
        <v>6823</v>
      </c>
      <c r="R102" s="120">
        <v>6946</v>
      </c>
      <c r="S102" s="120">
        <v>7134</v>
      </c>
      <c r="T102" s="120">
        <v>7299</v>
      </c>
      <c r="U102" s="120">
        <v>7442</v>
      </c>
      <c r="V102" s="120">
        <v>7736</v>
      </c>
      <c r="W102" s="120">
        <v>7922</v>
      </c>
      <c r="X102" s="120">
        <v>8090</v>
      </c>
      <c r="Y102" s="120">
        <v>8469</v>
      </c>
      <c r="Z102" s="120">
        <v>8398</v>
      </c>
      <c r="AA102" s="120">
        <v>8728</v>
      </c>
      <c r="AB102" s="120">
        <v>8878</v>
      </c>
      <c r="AC102" s="120">
        <v>9077</v>
      </c>
      <c r="AD102" s="120">
        <v>9341</v>
      </c>
      <c r="AE102" s="120">
        <v>9838</v>
      </c>
      <c r="AF102" s="120">
        <v>10105</v>
      </c>
      <c r="AG102" s="120">
        <v>10517</v>
      </c>
      <c r="AH102" s="120">
        <v>10753</v>
      </c>
      <c r="AI102" s="120">
        <v>11159</v>
      </c>
      <c r="AJ102" s="120">
        <v>11162</v>
      </c>
      <c r="AK102" s="120">
        <v>13905</v>
      </c>
      <c r="AL102" s="120">
        <v>13929</v>
      </c>
      <c r="AM102" s="120">
        <v>13950</v>
      </c>
      <c r="AN102" s="120">
        <v>13558</v>
      </c>
      <c r="AO102" s="120">
        <v>13718</v>
      </c>
      <c r="AP102" s="120">
        <v>14277</v>
      </c>
      <c r="AQ102" s="120">
        <v>14389</v>
      </c>
      <c r="AR102" s="120">
        <v>14413</v>
      </c>
      <c r="AS102" s="120">
        <v>14685</v>
      </c>
      <c r="AT102" s="120">
        <v>15036</v>
      </c>
      <c r="AU102" s="120">
        <v>15564</v>
      </c>
      <c r="AV102" s="120">
        <v>15701</v>
      </c>
      <c r="AW102" s="120">
        <v>15847</v>
      </c>
      <c r="AX102" s="120">
        <v>14533</v>
      </c>
      <c r="AY102" s="120">
        <v>14614</v>
      </c>
      <c r="AZ102" s="121">
        <v>15051</v>
      </c>
    </row>
    <row r="103" spans="1:52" s="81" customFormat="1" hidden="1" x14ac:dyDescent="0.25">
      <c r="A103" s="119">
        <v>4500</v>
      </c>
      <c r="B103" s="120">
        <v>4343</v>
      </c>
      <c r="C103" s="120">
        <v>4527</v>
      </c>
      <c r="D103" s="120">
        <v>4721</v>
      </c>
      <c r="E103" s="120">
        <v>4919</v>
      </c>
      <c r="F103" s="120">
        <v>5369</v>
      </c>
      <c r="G103" s="120">
        <v>5386</v>
      </c>
      <c r="H103" s="120">
        <v>5580</v>
      </c>
      <c r="I103" s="120">
        <v>5771</v>
      </c>
      <c r="J103" s="120">
        <v>6128</v>
      </c>
      <c r="K103" s="120">
        <v>6319</v>
      </c>
      <c r="L103" s="120">
        <v>6142</v>
      </c>
      <c r="M103" s="120">
        <v>6179</v>
      </c>
      <c r="N103" s="120">
        <v>6523</v>
      </c>
      <c r="O103" s="120">
        <v>6701</v>
      </c>
      <c r="P103" s="120">
        <v>6878</v>
      </c>
      <c r="Q103" s="120">
        <v>6973</v>
      </c>
      <c r="R103" s="120">
        <v>7089</v>
      </c>
      <c r="S103" s="120">
        <v>7277</v>
      </c>
      <c r="T103" s="120">
        <v>7438</v>
      </c>
      <c r="U103" s="120">
        <v>7592</v>
      </c>
      <c r="V103" s="120">
        <v>7893</v>
      </c>
      <c r="W103" s="120">
        <v>8090</v>
      </c>
      <c r="X103" s="120">
        <v>8248</v>
      </c>
      <c r="Y103" s="120">
        <v>8642</v>
      </c>
      <c r="Z103" s="120">
        <v>8563</v>
      </c>
      <c r="AA103" s="120">
        <v>8916</v>
      </c>
      <c r="AB103" s="120">
        <v>9062</v>
      </c>
      <c r="AC103" s="120">
        <v>9366</v>
      </c>
      <c r="AD103" s="120">
        <v>9459</v>
      </c>
      <c r="AE103" s="120">
        <v>9804</v>
      </c>
      <c r="AF103" s="120">
        <v>10903</v>
      </c>
      <c r="AG103" s="120">
        <v>11057</v>
      </c>
      <c r="AH103" s="120">
        <v>11192</v>
      </c>
      <c r="AI103" s="120">
        <v>11597</v>
      </c>
      <c r="AJ103" s="120">
        <v>11609</v>
      </c>
      <c r="AK103" s="120">
        <v>14123</v>
      </c>
      <c r="AL103" s="120">
        <v>14157</v>
      </c>
      <c r="AM103" s="120">
        <v>15030</v>
      </c>
      <c r="AN103" s="120">
        <v>14454</v>
      </c>
      <c r="AO103" s="120">
        <v>14461</v>
      </c>
      <c r="AP103" s="120">
        <v>14484</v>
      </c>
      <c r="AQ103" s="120">
        <v>14873</v>
      </c>
      <c r="AR103" s="120">
        <v>14920</v>
      </c>
      <c r="AS103" s="120">
        <v>15115</v>
      </c>
      <c r="AT103" s="120">
        <v>15673</v>
      </c>
      <c r="AU103" s="120">
        <v>15803</v>
      </c>
      <c r="AV103" s="120">
        <v>15936</v>
      </c>
      <c r="AW103" s="120">
        <v>16058</v>
      </c>
      <c r="AX103" s="120">
        <v>14710</v>
      </c>
      <c r="AY103" s="120">
        <v>14868</v>
      </c>
      <c r="AZ103" s="121">
        <v>15261</v>
      </c>
    </row>
    <row r="104" spans="1:52" s="81" customFormat="1" hidden="1" x14ac:dyDescent="0.25">
      <c r="A104" s="119">
        <v>4625</v>
      </c>
      <c r="B104" s="120">
        <v>4619</v>
      </c>
      <c r="C104" s="120">
        <v>4766</v>
      </c>
      <c r="D104" s="120">
        <v>4929</v>
      </c>
      <c r="E104" s="120">
        <v>5093</v>
      </c>
      <c r="F104" s="120">
        <v>5474</v>
      </c>
      <c r="G104" s="120">
        <v>5505</v>
      </c>
      <c r="H104" s="120">
        <v>5682</v>
      </c>
      <c r="I104" s="120">
        <v>5873</v>
      </c>
      <c r="J104" s="120">
        <v>6248</v>
      </c>
      <c r="K104" s="120">
        <v>6438</v>
      </c>
      <c r="L104" s="120">
        <v>6258</v>
      </c>
      <c r="M104" s="120">
        <v>6305</v>
      </c>
      <c r="N104" s="120">
        <v>6650</v>
      </c>
      <c r="O104" s="120">
        <v>6816</v>
      </c>
      <c r="P104" s="120">
        <v>6994</v>
      </c>
      <c r="Q104" s="120">
        <v>7103</v>
      </c>
      <c r="R104" s="120">
        <v>7443</v>
      </c>
      <c r="S104" s="120">
        <v>7617</v>
      </c>
      <c r="T104" s="120">
        <v>7787</v>
      </c>
      <c r="U104" s="120">
        <v>7964</v>
      </c>
      <c r="V104" s="120">
        <v>8305</v>
      </c>
      <c r="W104" s="120">
        <v>8469</v>
      </c>
      <c r="X104" s="120">
        <v>8642</v>
      </c>
      <c r="Y104" s="120">
        <v>8816</v>
      </c>
      <c r="Z104" s="120">
        <v>8739</v>
      </c>
      <c r="AA104" s="120">
        <v>9084</v>
      </c>
      <c r="AB104" s="120">
        <v>9249</v>
      </c>
      <c r="AC104" s="120">
        <v>10475</v>
      </c>
      <c r="AD104" s="120">
        <v>10131</v>
      </c>
      <c r="AE104" s="120">
        <v>10476</v>
      </c>
      <c r="AF104" s="120">
        <v>11170</v>
      </c>
      <c r="AG104" s="120">
        <v>11312</v>
      </c>
      <c r="AH104" s="120">
        <v>11500</v>
      </c>
      <c r="AI104" s="120">
        <v>11969</v>
      </c>
      <c r="AJ104" s="120">
        <v>12093</v>
      </c>
      <c r="AK104" s="120">
        <v>14287</v>
      </c>
      <c r="AL104" s="120">
        <v>14297</v>
      </c>
      <c r="AM104" s="120">
        <v>15142</v>
      </c>
      <c r="AN104" s="120">
        <v>15152</v>
      </c>
      <c r="AO104" s="120">
        <v>15169</v>
      </c>
      <c r="AP104" s="120">
        <v>15425</v>
      </c>
      <c r="AQ104" s="120">
        <v>16000</v>
      </c>
      <c r="AR104" s="120">
        <v>16140</v>
      </c>
      <c r="AS104" s="120">
        <v>16297</v>
      </c>
      <c r="AT104" s="120">
        <v>16443</v>
      </c>
      <c r="AU104" s="120">
        <v>16600</v>
      </c>
      <c r="AV104" s="120">
        <v>16733</v>
      </c>
      <c r="AW104" s="120">
        <v>16944</v>
      </c>
      <c r="AX104" s="120">
        <v>15524</v>
      </c>
      <c r="AY104" s="120">
        <v>15580</v>
      </c>
      <c r="AZ104" s="121">
        <v>16069</v>
      </c>
    </row>
    <row r="105" spans="1:52" s="81" customFormat="1" hidden="1" x14ac:dyDescent="0.25">
      <c r="A105" s="119">
        <v>4750</v>
      </c>
      <c r="B105" s="120">
        <v>4636</v>
      </c>
      <c r="C105" s="120">
        <v>4790</v>
      </c>
      <c r="D105" s="120">
        <v>4980</v>
      </c>
      <c r="E105" s="120">
        <v>5185</v>
      </c>
      <c r="F105" s="120">
        <v>5573</v>
      </c>
      <c r="G105" s="120">
        <v>5610</v>
      </c>
      <c r="H105" s="120">
        <v>5794</v>
      </c>
      <c r="I105" s="120">
        <v>5989</v>
      </c>
      <c r="J105" s="120">
        <v>6367</v>
      </c>
      <c r="K105" s="120">
        <v>6547</v>
      </c>
      <c r="L105" s="120">
        <v>6367</v>
      </c>
      <c r="M105" s="120">
        <v>6428</v>
      </c>
      <c r="N105" s="120">
        <v>6782</v>
      </c>
      <c r="O105" s="120">
        <v>6959</v>
      </c>
      <c r="P105" s="120">
        <v>7137</v>
      </c>
      <c r="Q105" s="120">
        <v>7242</v>
      </c>
      <c r="R105" s="120">
        <v>7600</v>
      </c>
      <c r="S105" s="120">
        <v>7763</v>
      </c>
      <c r="T105" s="120">
        <v>7937</v>
      </c>
      <c r="U105" s="120">
        <v>8118</v>
      </c>
      <c r="V105" s="120">
        <v>8455</v>
      </c>
      <c r="W105" s="120">
        <v>8639</v>
      </c>
      <c r="X105" s="120">
        <v>8809</v>
      </c>
      <c r="Y105" s="120">
        <v>8997</v>
      </c>
      <c r="Z105" s="120">
        <v>8871</v>
      </c>
      <c r="AA105" s="120">
        <v>9268</v>
      </c>
      <c r="AB105" s="120">
        <v>9426</v>
      </c>
      <c r="AC105" s="120">
        <v>10584</v>
      </c>
      <c r="AD105" s="120">
        <v>10416</v>
      </c>
      <c r="AE105" s="120">
        <v>10836</v>
      </c>
      <c r="AF105" s="120">
        <v>11429</v>
      </c>
      <c r="AG105" s="120">
        <v>11564</v>
      </c>
      <c r="AH105" s="120">
        <v>11624</v>
      </c>
      <c r="AI105" s="120">
        <v>12108</v>
      </c>
      <c r="AJ105" s="120">
        <v>12224</v>
      </c>
      <c r="AK105" s="120">
        <v>14737</v>
      </c>
      <c r="AL105" s="120">
        <v>15166</v>
      </c>
      <c r="AM105" s="120">
        <v>15299</v>
      </c>
      <c r="AN105" s="120">
        <v>15428</v>
      </c>
      <c r="AO105" s="120">
        <v>15462</v>
      </c>
      <c r="AP105" s="120">
        <v>16045</v>
      </c>
      <c r="AQ105" s="120">
        <v>16181</v>
      </c>
      <c r="AR105" s="120">
        <v>16327</v>
      </c>
      <c r="AS105" s="120">
        <v>16774</v>
      </c>
      <c r="AT105" s="120">
        <v>16920</v>
      </c>
      <c r="AU105" s="120">
        <v>16947</v>
      </c>
      <c r="AV105" s="120">
        <v>16981</v>
      </c>
      <c r="AW105" s="120">
        <v>17128</v>
      </c>
      <c r="AX105" s="120">
        <v>15698</v>
      </c>
      <c r="AY105" s="120">
        <v>15760</v>
      </c>
      <c r="AZ105" s="121">
        <v>16094</v>
      </c>
    </row>
    <row r="106" spans="1:52" s="81" customFormat="1" hidden="1" x14ac:dyDescent="0.25">
      <c r="A106" s="119">
        <v>4875</v>
      </c>
      <c r="B106" s="120">
        <v>4684</v>
      </c>
      <c r="C106" s="120">
        <v>4878</v>
      </c>
      <c r="D106" s="120">
        <v>5069</v>
      </c>
      <c r="E106" s="120">
        <v>5277</v>
      </c>
      <c r="F106" s="120">
        <v>5788</v>
      </c>
      <c r="G106" s="120">
        <v>5808</v>
      </c>
      <c r="H106" s="120">
        <v>6012</v>
      </c>
      <c r="I106" s="120">
        <v>6210</v>
      </c>
      <c r="J106" s="120">
        <v>6605</v>
      </c>
      <c r="K106" s="120">
        <v>6803</v>
      </c>
      <c r="L106" s="120">
        <v>6602</v>
      </c>
      <c r="M106" s="120">
        <v>6653</v>
      </c>
      <c r="N106" s="120">
        <v>7028</v>
      </c>
      <c r="O106" s="120">
        <v>7215</v>
      </c>
      <c r="P106" s="120">
        <v>7402</v>
      </c>
      <c r="Q106" s="120">
        <v>7511</v>
      </c>
      <c r="R106" s="120">
        <v>7719</v>
      </c>
      <c r="S106" s="120">
        <v>7896</v>
      </c>
      <c r="T106" s="120">
        <v>8070</v>
      </c>
      <c r="U106" s="120">
        <v>8207</v>
      </c>
      <c r="V106" s="120">
        <v>8390</v>
      </c>
      <c r="W106" s="120">
        <v>8728</v>
      </c>
      <c r="X106" s="120">
        <v>8916</v>
      </c>
      <c r="Y106" s="120">
        <v>9084</v>
      </c>
      <c r="Z106" s="120">
        <v>9261</v>
      </c>
      <c r="AA106" s="120">
        <v>9621</v>
      </c>
      <c r="AB106" s="120">
        <v>9804</v>
      </c>
      <c r="AC106" s="120">
        <v>10700</v>
      </c>
      <c r="AD106" s="120">
        <v>10975</v>
      </c>
      <c r="AE106" s="120">
        <v>11526</v>
      </c>
      <c r="AF106" s="120">
        <v>11646</v>
      </c>
      <c r="AG106" s="120">
        <v>11755</v>
      </c>
      <c r="AH106" s="120">
        <v>11871</v>
      </c>
      <c r="AI106" s="120">
        <v>12250</v>
      </c>
      <c r="AJ106" s="120">
        <v>12261</v>
      </c>
      <c r="AK106" s="120">
        <v>14927</v>
      </c>
      <c r="AL106" s="120">
        <v>15329</v>
      </c>
      <c r="AM106" s="120">
        <v>15350</v>
      </c>
      <c r="AN106" s="120">
        <v>15595</v>
      </c>
      <c r="AO106" s="120">
        <v>16113</v>
      </c>
      <c r="AP106" s="120">
        <v>16225</v>
      </c>
      <c r="AQ106" s="120">
        <v>16372</v>
      </c>
      <c r="AR106" s="120">
        <v>16389</v>
      </c>
      <c r="AS106" s="120">
        <v>16838</v>
      </c>
      <c r="AT106" s="120">
        <v>16923</v>
      </c>
      <c r="AU106" s="120">
        <v>17005</v>
      </c>
      <c r="AV106" s="120">
        <v>17138</v>
      </c>
      <c r="AW106" s="120">
        <v>17138</v>
      </c>
      <c r="AX106" s="120">
        <v>16091</v>
      </c>
      <c r="AY106" s="120">
        <v>16243</v>
      </c>
      <c r="AZ106" s="121">
        <v>16484</v>
      </c>
    </row>
    <row r="107" spans="1:52" s="81" customFormat="1" hidden="1" x14ac:dyDescent="0.25">
      <c r="A107" s="119">
        <v>5000</v>
      </c>
      <c r="B107" s="120">
        <v>4803</v>
      </c>
      <c r="C107" s="120">
        <v>4991</v>
      </c>
      <c r="D107" s="120">
        <v>5185</v>
      </c>
      <c r="E107" s="120">
        <v>5382</v>
      </c>
      <c r="F107" s="120">
        <v>5903</v>
      </c>
      <c r="G107" s="120">
        <v>5924</v>
      </c>
      <c r="H107" s="120">
        <v>6121</v>
      </c>
      <c r="I107" s="120">
        <v>6319</v>
      </c>
      <c r="J107" s="120">
        <v>6724</v>
      </c>
      <c r="K107" s="120">
        <v>6922</v>
      </c>
      <c r="L107" s="120">
        <v>6724</v>
      </c>
      <c r="M107" s="120">
        <v>6782</v>
      </c>
      <c r="N107" s="120">
        <v>7160</v>
      </c>
      <c r="O107" s="120">
        <v>7198</v>
      </c>
      <c r="P107" s="120">
        <v>7333</v>
      </c>
      <c r="Q107" s="120">
        <v>7442</v>
      </c>
      <c r="R107" s="120">
        <v>7937</v>
      </c>
      <c r="S107" s="120">
        <v>8121</v>
      </c>
      <c r="T107" s="120">
        <v>8295</v>
      </c>
      <c r="U107" s="120">
        <v>8486</v>
      </c>
      <c r="V107" s="120">
        <v>8850</v>
      </c>
      <c r="W107" s="120">
        <v>9031</v>
      </c>
      <c r="X107" s="120">
        <v>9228</v>
      </c>
      <c r="Y107" s="120">
        <v>9402</v>
      </c>
      <c r="Z107" s="120">
        <v>9780</v>
      </c>
      <c r="AA107" s="120">
        <v>9961</v>
      </c>
      <c r="AB107" s="120">
        <v>10138</v>
      </c>
      <c r="AC107" s="120">
        <v>11371</v>
      </c>
      <c r="AD107" s="120">
        <v>11180</v>
      </c>
      <c r="AE107" s="120">
        <v>11646</v>
      </c>
      <c r="AF107" s="120">
        <v>11759</v>
      </c>
      <c r="AG107" s="120">
        <v>11890</v>
      </c>
      <c r="AH107" s="120">
        <v>12002</v>
      </c>
      <c r="AI107" s="120">
        <v>12261</v>
      </c>
      <c r="AJ107" s="120">
        <v>12606</v>
      </c>
      <c r="AK107" s="120">
        <v>15084</v>
      </c>
      <c r="AL107" s="120">
        <v>15336</v>
      </c>
      <c r="AM107" s="120">
        <v>15643</v>
      </c>
      <c r="AN107" s="120">
        <v>15677</v>
      </c>
      <c r="AO107" s="120">
        <v>16269</v>
      </c>
      <c r="AP107" s="120">
        <v>16413</v>
      </c>
      <c r="AQ107" s="120">
        <v>16433</v>
      </c>
      <c r="AR107" s="120">
        <v>16644</v>
      </c>
      <c r="AS107" s="120">
        <v>17417</v>
      </c>
      <c r="AT107" s="120">
        <v>17588</v>
      </c>
      <c r="AU107" s="120">
        <v>17741</v>
      </c>
      <c r="AV107" s="120">
        <v>18586</v>
      </c>
      <c r="AW107" s="120">
        <v>18746</v>
      </c>
      <c r="AX107" s="120">
        <v>17169</v>
      </c>
      <c r="AY107" s="120">
        <v>17351</v>
      </c>
      <c r="AZ107" s="121">
        <v>17550</v>
      </c>
    </row>
    <row r="108" spans="1:52" s="81" customFormat="1" hidden="1" x14ac:dyDescent="0.25">
      <c r="A108" s="119">
        <v>5125</v>
      </c>
      <c r="B108" s="120">
        <v>5052</v>
      </c>
      <c r="C108" s="120">
        <v>5229</v>
      </c>
      <c r="D108" s="120">
        <v>5413</v>
      </c>
      <c r="E108" s="120">
        <v>5600</v>
      </c>
      <c r="F108" s="120">
        <v>5859</v>
      </c>
      <c r="G108" s="120">
        <v>6363</v>
      </c>
      <c r="H108" s="120">
        <v>6578</v>
      </c>
      <c r="I108" s="120">
        <v>6895</v>
      </c>
      <c r="J108" s="120">
        <v>7171</v>
      </c>
      <c r="K108" s="120">
        <v>7079</v>
      </c>
      <c r="L108" s="120">
        <v>7845</v>
      </c>
      <c r="M108" s="120">
        <v>7801</v>
      </c>
      <c r="N108" s="120">
        <v>8087</v>
      </c>
      <c r="O108" s="120">
        <v>8056</v>
      </c>
      <c r="P108" s="120">
        <v>8421</v>
      </c>
      <c r="Q108" s="120">
        <v>8721</v>
      </c>
      <c r="R108" s="120">
        <v>8901</v>
      </c>
      <c r="S108" s="120">
        <v>9245</v>
      </c>
      <c r="T108" s="120">
        <v>9300</v>
      </c>
      <c r="U108" s="120">
        <v>9419</v>
      </c>
      <c r="V108" s="120">
        <v>9651</v>
      </c>
      <c r="W108" s="120">
        <v>9882</v>
      </c>
      <c r="X108" s="120">
        <v>10124</v>
      </c>
      <c r="Y108" s="120">
        <v>10230</v>
      </c>
      <c r="Z108" s="120">
        <v>10478</v>
      </c>
      <c r="AA108" s="120">
        <v>10748</v>
      </c>
      <c r="AB108" s="120">
        <v>10863</v>
      </c>
      <c r="AC108" s="120">
        <v>12625</v>
      </c>
      <c r="AD108" s="120">
        <v>12202</v>
      </c>
      <c r="AE108" s="120">
        <v>12325</v>
      </c>
      <c r="AF108" s="120">
        <v>12325</v>
      </c>
      <c r="AG108" s="120">
        <v>12720</v>
      </c>
      <c r="AH108" s="120">
        <v>12849</v>
      </c>
      <c r="AI108" s="120">
        <v>12975</v>
      </c>
      <c r="AJ108" s="120">
        <v>12985</v>
      </c>
      <c r="AK108" s="120">
        <v>16811</v>
      </c>
      <c r="AL108" s="120">
        <v>17111</v>
      </c>
      <c r="AM108" s="120">
        <v>17377</v>
      </c>
      <c r="AN108" s="120">
        <v>17615</v>
      </c>
      <c r="AO108" s="120">
        <v>17986</v>
      </c>
      <c r="AP108" s="120">
        <v>18300</v>
      </c>
      <c r="AQ108" s="120">
        <v>18422</v>
      </c>
      <c r="AR108" s="120">
        <v>18317</v>
      </c>
      <c r="AS108" s="120">
        <v>18402</v>
      </c>
      <c r="AT108" s="120">
        <v>18756</v>
      </c>
      <c r="AU108" s="120">
        <v>19417</v>
      </c>
      <c r="AV108" s="120">
        <v>19581</v>
      </c>
      <c r="AW108" s="120">
        <v>19761</v>
      </c>
      <c r="AX108" s="120">
        <v>18231</v>
      </c>
      <c r="AY108" s="120">
        <v>18383</v>
      </c>
      <c r="AZ108" s="121">
        <v>18531</v>
      </c>
    </row>
    <row r="109" spans="1:52" s="81" customFormat="1" hidden="1" x14ac:dyDescent="0.25">
      <c r="A109" s="119">
        <v>5250</v>
      </c>
      <c r="B109" s="120">
        <v>5120</v>
      </c>
      <c r="C109" s="120">
        <v>5314</v>
      </c>
      <c r="D109" s="120">
        <v>5508</v>
      </c>
      <c r="E109" s="120">
        <v>5716</v>
      </c>
      <c r="F109" s="120">
        <v>5938</v>
      </c>
      <c r="G109" s="120">
        <v>6510</v>
      </c>
      <c r="H109" s="120">
        <v>6735</v>
      </c>
      <c r="I109" s="120">
        <v>7004</v>
      </c>
      <c r="J109" s="120">
        <v>7269</v>
      </c>
      <c r="K109" s="120">
        <v>7310</v>
      </c>
      <c r="L109" s="120">
        <v>7930</v>
      </c>
      <c r="M109" s="120">
        <v>7866</v>
      </c>
      <c r="N109" s="120">
        <v>8196</v>
      </c>
      <c r="O109" s="120">
        <v>8319</v>
      </c>
      <c r="P109" s="120">
        <v>8663</v>
      </c>
      <c r="Q109" s="120">
        <v>8881</v>
      </c>
      <c r="R109" s="120">
        <v>9020</v>
      </c>
      <c r="S109" s="120">
        <v>9364</v>
      </c>
      <c r="T109" s="120">
        <v>9494</v>
      </c>
      <c r="U109" s="120">
        <v>9606</v>
      </c>
      <c r="V109" s="120">
        <v>9892</v>
      </c>
      <c r="W109" s="120">
        <v>10019</v>
      </c>
      <c r="X109" s="120">
        <v>10277</v>
      </c>
      <c r="Y109" s="120">
        <v>10342</v>
      </c>
      <c r="Z109" s="120">
        <v>10727</v>
      </c>
      <c r="AA109" s="120">
        <v>10863</v>
      </c>
      <c r="AB109" s="120">
        <v>10983</v>
      </c>
      <c r="AC109" s="120">
        <v>12757</v>
      </c>
      <c r="AD109" s="120">
        <v>12325</v>
      </c>
      <c r="AE109" s="120">
        <v>12444</v>
      </c>
      <c r="AF109" s="120">
        <v>12631</v>
      </c>
      <c r="AG109" s="120">
        <v>12883</v>
      </c>
      <c r="AH109" s="120">
        <v>12982</v>
      </c>
      <c r="AI109" s="120">
        <v>13282</v>
      </c>
      <c r="AJ109" s="120">
        <v>13285</v>
      </c>
      <c r="AK109" s="120">
        <v>17005</v>
      </c>
      <c r="AL109" s="120">
        <v>17346</v>
      </c>
      <c r="AM109" s="120">
        <v>17700</v>
      </c>
      <c r="AN109" s="120">
        <v>17850</v>
      </c>
      <c r="AO109" s="120">
        <v>18126</v>
      </c>
      <c r="AP109" s="120">
        <v>18450</v>
      </c>
      <c r="AQ109" s="120">
        <v>18627</v>
      </c>
      <c r="AR109" s="120">
        <v>18886</v>
      </c>
      <c r="AS109" s="120">
        <v>18950</v>
      </c>
      <c r="AT109" s="120">
        <v>18957</v>
      </c>
      <c r="AU109" s="120">
        <v>19632</v>
      </c>
      <c r="AV109" s="120">
        <v>19816</v>
      </c>
      <c r="AW109" s="120">
        <v>20081</v>
      </c>
      <c r="AX109" s="120">
        <v>18392</v>
      </c>
      <c r="AY109" s="120">
        <v>18553</v>
      </c>
      <c r="AZ109" s="121">
        <v>18764</v>
      </c>
    </row>
    <row r="110" spans="1:52" s="81" customFormat="1" hidden="1" x14ac:dyDescent="0.25">
      <c r="A110" s="119">
        <v>5375</v>
      </c>
      <c r="B110" s="120">
        <v>5375</v>
      </c>
      <c r="C110" s="120">
        <v>5580</v>
      </c>
      <c r="D110" s="120">
        <v>5784</v>
      </c>
      <c r="E110" s="120">
        <v>5995</v>
      </c>
      <c r="F110" s="120">
        <v>5999</v>
      </c>
      <c r="G110" s="120">
        <v>6585</v>
      </c>
      <c r="H110" s="120">
        <v>6803</v>
      </c>
      <c r="I110" s="120">
        <v>7072</v>
      </c>
      <c r="J110" s="120">
        <v>7351</v>
      </c>
      <c r="K110" s="120">
        <v>7392</v>
      </c>
      <c r="L110" s="120">
        <v>8036</v>
      </c>
      <c r="M110" s="120">
        <v>7992</v>
      </c>
      <c r="N110" s="120">
        <v>8291</v>
      </c>
      <c r="O110" s="120">
        <v>8407</v>
      </c>
      <c r="P110" s="120">
        <v>8775</v>
      </c>
      <c r="Q110" s="120">
        <v>8983</v>
      </c>
      <c r="R110" s="120">
        <v>9146</v>
      </c>
      <c r="S110" s="120">
        <v>9521</v>
      </c>
      <c r="T110" s="120">
        <v>9600</v>
      </c>
      <c r="U110" s="120">
        <v>9947</v>
      </c>
      <c r="V110" s="120">
        <v>10073</v>
      </c>
      <c r="W110" s="120">
        <v>10151</v>
      </c>
      <c r="X110" s="120">
        <v>10645</v>
      </c>
      <c r="Y110" s="120">
        <v>10768</v>
      </c>
      <c r="Z110" s="120">
        <v>10778</v>
      </c>
      <c r="AA110" s="120">
        <v>10931</v>
      </c>
      <c r="AB110" s="120">
        <v>11095</v>
      </c>
      <c r="AC110" s="120">
        <v>12979</v>
      </c>
      <c r="AD110" s="120">
        <v>13122</v>
      </c>
      <c r="AE110" s="120">
        <v>13234</v>
      </c>
      <c r="AF110" s="120">
        <v>13350</v>
      </c>
      <c r="AG110" s="120">
        <v>13616</v>
      </c>
      <c r="AH110" s="120">
        <v>13779</v>
      </c>
      <c r="AI110" s="120">
        <v>14082</v>
      </c>
      <c r="AJ110" s="120">
        <v>14311</v>
      </c>
      <c r="AK110" s="120">
        <v>17656</v>
      </c>
      <c r="AL110" s="120">
        <v>17806</v>
      </c>
      <c r="AM110" s="120">
        <v>17891</v>
      </c>
      <c r="AN110" s="120">
        <v>18218</v>
      </c>
      <c r="AO110" s="120">
        <v>18490</v>
      </c>
      <c r="AP110" s="120">
        <v>18644</v>
      </c>
      <c r="AQ110" s="120">
        <v>19097</v>
      </c>
      <c r="AR110" s="120">
        <v>19080</v>
      </c>
      <c r="AS110" s="120">
        <v>19182</v>
      </c>
      <c r="AT110" s="120">
        <v>19645</v>
      </c>
      <c r="AU110" s="120">
        <v>19816</v>
      </c>
      <c r="AV110" s="120">
        <v>20132</v>
      </c>
      <c r="AW110" s="120">
        <v>20282</v>
      </c>
      <c r="AX110" s="120">
        <v>18593</v>
      </c>
      <c r="AY110" s="120">
        <v>18739</v>
      </c>
      <c r="AZ110" s="121">
        <v>18959</v>
      </c>
    </row>
    <row r="111" spans="1:52" s="81" customFormat="1" hidden="1" x14ac:dyDescent="0.25">
      <c r="A111" s="119">
        <v>5500</v>
      </c>
      <c r="B111" s="120">
        <v>5512</v>
      </c>
      <c r="C111" s="120">
        <v>5706</v>
      </c>
      <c r="D111" s="120">
        <v>5903</v>
      </c>
      <c r="E111" s="120">
        <v>6115</v>
      </c>
      <c r="F111" s="120">
        <v>6367</v>
      </c>
      <c r="G111" s="120">
        <v>6793</v>
      </c>
      <c r="H111" s="120">
        <v>7089</v>
      </c>
      <c r="I111" s="120">
        <v>7361</v>
      </c>
      <c r="J111" s="120">
        <v>7644</v>
      </c>
      <c r="K111" s="120">
        <v>7709</v>
      </c>
      <c r="L111" s="120">
        <v>8186</v>
      </c>
      <c r="M111" s="120">
        <v>8118</v>
      </c>
      <c r="N111" s="120">
        <v>8554</v>
      </c>
      <c r="O111" s="120">
        <v>8598</v>
      </c>
      <c r="P111" s="120">
        <v>8928</v>
      </c>
      <c r="Q111" s="120">
        <v>9181</v>
      </c>
      <c r="R111" s="120">
        <v>9429</v>
      </c>
      <c r="S111" s="120">
        <v>9640</v>
      </c>
      <c r="T111" s="120">
        <v>9872</v>
      </c>
      <c r="U111" s="120">
        <v>10005</v>
      </c>
      <c r="V111" s="120">
        <v>10145</v>
      </c>
      <c r="W111" s="120">
        <v>10444</v>
      </c>
      <c r="X111" s="120">
        <v>10690</v>
      </c>
      <c r="Y111" s="120">
        <v>10955</v>
      </c>
      <c r="Z111" s="120">
        <v>10880</v>
      </c>
      <c r="AA111" s="120">
        <v>11047</v>
      </c>
      <c r="AB111" s="120">
        <v>11224</v>
      </c>
      <c r="AC111" s="120">
        <v>12846</v>
      </c>
      <c r="AD111" s="120">
        <v>12985</v>
      </c>
      <c r="AE111" s="120">
        <v>13101</v>
      </c>
      <c r="AF111" s="120">
        <v>13207</v>
      </c>
      <c r="AG111" s="120">
        <v>13496</v>
      </c>
      <c r="AH111" s="120">
        <v>13660</v>
      </c>
      <c r="AI111" s="120">
        <v>13885</v>
      </c>
      <c r="AJ111" s="120">
        <v>14226</v>
      </c>
      <c r="AK111" s="120">
        <v>17765</v>
      </c>
      <c r="AL111" s="120">
        <v>17986</v>
      </c>
      <c r="AM111" s="120">
        <v>18368</v>
      </c>
      <c r="AN111" s="120">
        <v>18433</v>
      </c>
      <c r="AO111" s="120">
        <v>18674</v>
      </c>
      <c r="AP111" s="120">
        <v>18940</v>
      </c>
      <c r="AQ111" s="120">
        <v>19288</v>
      </c>
      <c r="AR111" s="120">
        <v>19540</v>
      </c>
      <c r="AS111" s="120">
        <v>19673</v>
      </c>
      <c r="AT111" s="120">
        <v>19877</v>
      </c>
      <c r="AU111" s="120">
        <v>20180</v>
      </c>
      <c r="AV111" s="120">
        <v>20211</v>
      </c>
      <c r="AW111" s="120">
        <v>20385</v>
      </c>
      <c r="AX111" s="120">
        <v>18903</v>
      </c>
      <c r="AY111" s="120">
        <v>19079</v>
      </c>
      <c r="AZ111" s="121">
        <v>19234</v>
      </c>
    </row>
    <row r="112" spans="1:52" s="81" customFormat="1" hidden="1" x14ac:dyDescent="0.25">
      <c r="A112" s="119">
        <v>5625</v>
      </c>
      <c r="B112" s="120">
        <v>5720</v>
      </c>
      <c r="C112" s="120">
        <v>5924</v>
      </c>
      <c r="D112" s="120">
        <v>6125</v>
      </c>
      <c r="E112" s="120">
        <v>6340</v>
      </c>
      <c r="F112" s="120">
        <v>6578</v>
      </c>
      <c r="G112" s="120">
        <v>7024</v>
      </c>
      <c r="H112" s="120">
        <v>7273</v>
      </c>
      <c r="I112" s="120">
        <v>7566</v>
      </c>
      <c r="J112" s="120">
        <v>7862</v>
      </c>
      <c r="K112" s="120">
        <v>7944</v>
      </c>
      <c r="L112" s="120">
        <v>8503</v>
      </c>
      <c r="M112" s="120">
        <v>8687</v>
      </c>
      <c r="N112" s="120">
        <v>8857</v>
      </c>
      <c r="O112" s="120">
        <v>8877</v>
      </c>
      <c r="P112" s="120">
        <v>9330</v>
      </c>
      <c r="Q112" s="120">
        <v>9620</v>
      </c>
      <c r="R112" s="120">
        <v>9760</v>
      </c>
      <c r="S112" s="120">
        <v>10117</v>
      </c>
      <c r="T112" s="120">
        <v>10243</v>
      </c>
      <c r="U112" s="120">
        <v>10403</v>
      </c>
      <c r="V112" s="120">
        <v>10690</v>
      </c>
      <c r="W112" s="120">
        <v>11000</v>
      </c>
      <c r="X112" s="120">
        <v>11115</v>
      </c>
      <c r="Y112" s="120">
        <v>11262</v>
      </c>
      <c r="Z112" s="120">
        <v>11538</v>
      </c>
      <c r="AA112" s="120">
        <v>11596</v>
      </c>
      <c r="AB112" s="120">
        <v>11725</v>
      </c>
      <c r="AC112" s="120">
        <v>13176</v>
      </c>
      <c r="AD112" s="120">
        <v>13265</v>
      </c>
      <c r="AE112" s="120">
        <v>13640</v>
      </c>
      <c r="AF112" s="120">
        <v>13946</v>
      </c>
      <c r="AG112" s="120">
        <v>14106</v>
      </c>
      <c r="AH112" s="120">
        <v>14256</v>
      </c>
      <c r="AI112" s="120">
        <v>14607</v>
      </c>
      <c r="AJ112" s="120">
        <v>14907</v>
      </c>
      <c r="AK112" s="120">
        <v>18395</v>
      </c>
      <c r="AL112" s="120">
        <v>18572</v>
      </c>
      <c r="AM112" s="120">
        <v>19042</v>
      </c>
      <c r="AN112" s="120">
        <v>19175</v>
      </c>
      <c r="AO112" s="120">
        <v>19468</v>
      </c>
      <c r="AP112" s="120">
        <v>20102</v>
      </c>
      <c r="AQ112" s="120">
        <v>20201</v>
      </c>
      <c r="AR112" s="120">
        <v>20201</v>
      </c>
      <c r="AS112" s="120">
        <v>20422</v>
      </c>
      <c r="AT112" s="120">
        <v>20640</v>
      </c>
      <c r="AU112" s="120">
        <v>20803</v>
      </c>
      <c r="AV112" s="120">
        <v>21199</v>
      </c>
      <c r="AW112" s="120">
        <v>21716</v>
      </c>
      <c r="AX112" s="120">
        <v>19909</v>
      </c>
      <c r="AY112" s="120">
        <v>20067</v>
      </c>
      <c r="AZ112" s="121">
        <v>20659</v>
      </c>
    </row>
    <row r="113" spans="1:52" s="81" customFormat="1" hidden="1" x14ac:dyDescent="0.25">
      <c r="A113" s="119">
        <v>5750</v>
      </c>
      <c r="B113" s="120">
        <v>5856</v>
      </c>
      <c r="C113" s="120">
        <v>6043</v>
      </c>
      <c r="D113" s="120">
        <v>6248</v>
      </c>
      <c r="E113" s="120">
        <v>6448</v>
      </c>
      <c r="F113" s="120">
        <v>6643</v>
      </c>
      <c r="G113" s="120">
        <v>7089</v>
      </c>
      <c r="H113" s="120">
        <v>7348</v>
      </c>
      <c r="I113" s="120">
        <v>7760</v>
      </c>
      <c r="J113" s="120">
        <v>7998</v>
      </c>
      <c r="K113" s="120">
        <v>8077</v>
      </c>
      <c r="L113" s="120">
        <v>8574</v>
      </c>
      <c r="M113" s="120">
        <v>8765</v>
      </c>
      <c r="N113" s="120">
        <v>8942</v>
      </c>
      <c r="O113" s="120">
        <v>9082</v>
      </c>
      <c r="P113" s="120">
        <v>9419</v>
      </c>
      <c r="Q113" s="120">
        <v>9726</v>
      </c>
      <c r="R113" s="120">
        <v>9971</v>
      </c>
      <c r="S113" s="120">
        <v>10216</v>
      </c>
      <c r="T113" s="120">
        <v>10339</v>
      </c>
      <c r="U113" s="120">
        <v>10570</v>
      </c>
      <c r="V113" s="120">
        <v>10809</v>
      </c>
      <c r="W113" s="120">
        <v>11109</v>
      </c>
      <c r="X113" s="120">
        <v>11231</v>
      </c>
      <c r="Y113" s="120">
        <v>11378</v>
      </c>
      <c r="Z113" s="120">
        <v>11613</v>
      </c>
      <c r="AA113" s="120">
        <v>11715</v>
      </c>
      <c r="AB113" s="120">
        <v>11878</v>
      </c>
      <c r="AC113" s="120">
        <v>13330</v>
      </c>
      <c r="AD113" s="120">
        <v>13704</v>
      </c>
      <c r="AE113" s="120">
        <v>13837</v>
      </c>
      <c r="AF113" s="120">
        <v>14215</v>
      </c>
      <c r="AG113" s="120">
        <v>14542</v>
      </c>
      <c r="AH113" s="120">
        <v>14692</v>
      </c>
      <c r="AI113" s="120">
        <v>15115</v>
      </c>
      <c r="AJ113" s="120">
        <v>15189</v>
      </c>
      <c r="AK113" s="120">
        <v>18780</v>
      </c>
      <c r="AL113" s="120">
        <v>18920</v>
      </c>
      <c r="AM113" s="120">
        <v>19219</v>
      </c>
      <c r="AN113" s="120">
        <v>19662</v>
      </c>
      <c r="AO113" s="120">
        <v>19839</v>
      </c>
      <c r="AP113" s="120">
        <v>20453</v>
      </c>
      <c r="AQ113" s="120">
        <v>20565</v>
      </c>
      <c r="AR113" s="120">
        <v>20480</v>
      </c>
      <c r="AS113" s="120">
        <v>20718</v>
      </c>
      <c r="AT113" s="120">
        <v>20872</v>
      </c>
      <c r="AU113" s="120">
        <v>20998</v>
      </c>
      <c r="AV113" s="120">
        <v>21785</v>
      </c>
      <c r="AW113" s="120">
        <v>22442</v>
      </c>
      <c r="AX113" s="120">
        <v>20516</v>
      </c>
      <c r="AY113" s="120">
        <v>20702</v>
      </c>
      <c r="AZ113" s="121">
        <v>20879</v>
      </c>
    </row>
    <row r="114" spans="1:52" s="81" customFormat="1" hidden="1" x14ac:dyDescent="0.25">
      <c r="A114" s="119">
        <v>5875</v>
      </c>
      <c r="B114" s="120">
        <v>5968</v>
      </c>
      <c r="C114" s="120">
        <v>6162</v>
      </c>
      <c r="D114" s="120">
        <v>6367</v>
      </c>
      <c r="E114" s="120">
        <v>6578</v>
      </c>
      <c r="F114" s="120">
        <v>6844</v>
      </c>
      <c r="G114" s="120">
        <v>7239</v>
      </c>
      <c r="H114" s="120">
        <v>7413</v>
      </c>
      <c r="I114" s="120">
        <v>7910</v>
      </c>
      <c r="J114" s="120">
        <v>8182</v>
      </c>
      <c r="K114" s="120">
        <v>8193</v>
      </c>
      <c r="L114" s="120">
        <v>8819</v>
      </c>
      <c r="M114" s="120">
        <v>8857</v>
      </c>
      <c r="N114" s="120">
        <v>9119</v>
      </c>
      <c r="O114" s="120">
        <v>9174</v>
      </c>
      <c r="P114" s="120">
        <v>9572</v>
      </c>
      <c r="Q114" s="120">
        <v>9821</v>
      </c>
      <c r="R114" s="120">
        <v>10165</v>
      </c>
      <c r="S114" s="120">
        <v>10315</v>
      </c>
      <c r="T114" s="120">
        <v>10451</v>
      </c>
      <c r="U114" s="120">
        <v>10778</v>
      </c>
      <c r="V114" s="120">
        <v>11085</v>
      </c>
      <c r="W114" s="120">
        <v>11224</v>
      </c>
      <c r="X114" s="120">
        <v>11354</v>
      </c>
      <c r="Y114" s="120">
        <v>11538</v>
      </c>
      <c r="Z114" s="120">
        <v>11671</v>
      </c>
      <c r="AA114" s="120">
        <v>11831</v>
      </c>
      <c r="AB114" s="120">
        <v>12137</v>
      </c>
      <c r="AC114" s="120">
        <v>13456</v>
      </c>
      <c r="AD114" s="120">
        <v>13824</v>
      </c>
      <c r="AE114" s="120">
        <v>14273</v>
      </c>
      <c r="AF114" s="120">
        <v>14437</v>
      </c>
      <c r="AG114" s="120">
        <v>14815</v>
      </c>
      <c r="AH114" s="120">
        <v>15053</v>
      </c>
      <c r="AI114" s="120">
        <v>15244</v>
      </c>
      <c r="AJ114" s="120">
        <v>15322</v>
      </c>
      <c r="AK114" s="120">
        <v>18947</v>
      </c>
      <c r="AL114" s="120">
        <v>19189</v>
      </c>
      <c r="AM114" s="120">
        <v>19686</v>
      </c>
      <c r="AN114" s="120">
        <v>20136</v>
      </c>
      <c r="AO114" s="120">
        <v>20395</v>
      </c>
      <c r="AP114" s="120">
        <v>20671</v>
      </c>
      <c r="AQ114" s="120">
        <v>20851</v>
      </c>
      <c r="AR114" s="120">
        <v>20936</v>
      </c>
      <c r="AS114" s="120">
        <v>20810</v>
      </c>
      <c r="AT114" s="120">
        <v>21069</v>
      </c>
      <c r="AU114" s="120">
        <v>21188</v>
      </c>
      <c r="AV114" s="120">
        <v>22493</v>
      </c>
      <c r="AW114" s="120">
        <v>22650</v>
      </c>
      <c r="AX114" s="120">
        <v>20749</v>
      </c>
      <c r="AY114" s="120">
        <v>20835</v>
      </c>
      <c r="AZ114" s="121">
        <v>21096</v>
      </c>
    </row>
    <row r="115" spans="1:52" s="81" customFormat="1" hidden="1" x14ac:dyDescent="0.25">
      <c r="A115" s="119">
        <v>6000</v>
      </c>
      <c r="B115" s="120">
        <v>6070</v>
      </c>
      <c r="C115" s="120">
        <v>6271</v>
      </c>
      <c r="D115" s="120">
        <v>6476</v>
      </c>
      <c r="E115" s="120">
        <v>6687</v>
      </c>
      <c r="F115" s="120">
        <v>6942</v>
      </c>
      <c r="G115" s="120">
        <v>7351</v>
      </c>
      <c r="H115" s="120">
        <v>7525</v>
      </c>
      <c r="I115" s="120">
        <v>8002</v>
      </c>
      <c r="J115" s="120">
        <v>8298</v>
      </c>
      <c r="K115" s="120">
        <v>8349</v>
      </c>
      <c r="L115" s="120">
        <v>8942</v>
      </c>
      <c r="M115" s="120">
        <v>8980</v>
      </c>
      <c r="N115" s="120">
        <v>9249</v>
      </c>
      <c r="O115" s="120">
        <v>9347</v>
      </c>
      <c r="P115" s="120">
        <v>9698</v>
      </c>
      <c r="Q115" s="120">
        <v>9961</v>
      </c>
      <c r="R115" s="120">
        <v>10305</v>
      </c>
      <c r="S115" s="120">
        <v>10451</v>
      </c>
      <c r="T115" s="120">
        <v>10584</v>
      </c>
      <c r="U115" s="120">
        <v>10918</v>
      </c>
      <c r="V115" s="120">
        <v>11231</v>
      </c>
      <c r="W115" s="120">
        <v>11378</v>
      </c>
      <c r="X115" s="120">
        <v>11497</v>
      </c>
      <c r="Y115" s="120">
        <v>11691</v>
      </c>
      <c r="Z115" s="120">
        <v>11752</v>
      </c>
      <c r="AA115" s="120">
        <v>11981</v>
      </c>
      <c r="AB115" s="120">
        <v>12308</v>
      </c>
      <c r="AC115" s="120">
        <v>13616</v>
      </c>
      <c r="AD115" s="120">
        <v>13984</v>
      </c>
      <c r="AE115" s="120">
        <v>14433</v>
      </c>
      <c r="AF115" s="120">
        <v>14593</v>
      </c>
      <c r="AG115" s="120">
        <v>14985</v>
      </c>
      <c r="AH115" s="120">
        <v>15224</v>
      </c>
      <c r="AI115" s="120">
        <v>15333</v>
      </c>
      <c r="AJ115" s="120">
        <v>15411</v>
      </c>
      <c r="AK115" s="120">
        <v>18974</v>
      </c>
      <c r="AL115" s="120">
        <v>19219</v>
      </c>
      <c r="AM115" s="120">
        <v>19730</v>
      </c>
      <c r="AN115" s="120">
        <v>20173</v>
      </c>
      <c r="AO115" s="120">
        <v>20327</v>
      </c>
      <c r="AP115" s="120">
        <v>20701</v>
      </c>
      <c r="AQ115" s="120">
        <v>20885</v>
      </c>
      <c r="AR115" s="120">
        <v>21062</v>
      </c>
      <c r="AS115" s="120">
        <v>21069</v>
      </c>
      <c r="AT115" s="120">
        <v>21369</v>
      </c>
      <c r="AU115" s="120">
        <v>22616</v>
      </c>
      <c r="AV115" s="120">
        <v>22752</v>
      </c>
      <c r="AW115" s="120">
        <v>22919</v>
      </c>
      <c r="AX115" s="120">
        <v>20962</v>
      </c>
      <c r="AY115" s="120">
        <v>21092</v>
      </c>
      <c r="AZ115" s="121">
        <v>21340</v>
      </c>
    </row>
    <row r="116" spans="1:52" s="81" customFormat="1" hidden="1" x14ac:dyDescent="0.25">
      <c r="A116" s="119">
        <v>6125</v>
      </c>
      <c r="B116" s="120">
        <v>6411</v>
      </c>
      <c r="C116" s="120">
        <v>6769</v>
      </c>
      <c r="D116" s="120">
        <v>6895</v>
      </c>
      <c r="E116" s="120">
        <v>7038</v>
      </c>
      <c r="F116" s="120">
        <v>7467</v>
      </c>
      <c r="G116" s="120">
        <v>7825</v>
      </c>
      <c r="H116" s="120">
        <v>7883</v>
      </c>
      <c r="I116" s="120">
        <v>8053</v>
      </c>
      <c r="J116" s="120">
        <v>8618</v>
      </c>
      <c r="K116" s="120">
        <v>8653</v>
      </c>
      <c r="L116" s="120">
        <v>8990</v>
      </c>
      <c r="M116" s="120">
        <v>9106</v>
      </c>
      <c r="N116" s="120">
        <v>9255</v>
      </c>
      <c r="O116" s="120">
        <v>9664</v>
      </c>
      <c r="P116" s="120">
        <v>10019</v>
      </c>
      <c r="Q116" s="120">
        <v>10349</v>
      </c>
      <c r="R116" s="120">
        <v>10717</v>
      </c>
      <c r="S116" s="120">
        <v>10826</v>
      </c>
      <c r="T116" s="120">
        <v>10972</v>
      </c>
      <c r="U116" s="120">
        <v>11299</v>
      </c>
      <c r="V116" s="120">
        <v>11592</v>
      </c>
      <c r="W116" s="120">
        <v>11780</v>
      </c>
      <c r="X116" s="120">
        <v>11960</v>
      </c>
      <c r="Y116" s="120">
        <v>12107</v>
      </c>
      <c r="Z116" s="120">
        <v>12291</v>
      </c>
      <c r="AA116" s="120">
        <v>12594</v>
      </c>
      <c r="AB116" s="120">
        <v>12815</v>
      </c>
      <c r="AC116" s="120">
        <v>14239</v>
      </c>
      <c r="AD116" s="120">
        <v>14798</v>
      </c>
      <c r="AE116" s="120">
        <v>15084</v>
      </c>
      <c r="AF116" s="120">
        <v>15193</v>
      </c>
      <c r="AG116" s="120">
        <v>15547</v>
      </c>
      <c r="AH116" s="120">
        <v>15748</v>
      </c>
      <c r="AI116" s="120">
        <v>16344</v>
      </c>
      <c r="AJ116" s="120">
        <v>16545</v>
      </c>
      <c r="AK116" s="120">
        <v>18869</v>
      </c>
      <c r="AL116" s="120">
        <v>18957</v>
      </c>
      <c r="AM116" s="120">
        <v>19318</v>
      </c>
      <c r="AN116" s="120">
        <v>19407</v>
      </c>
      <c r="AO116" s="120">
        <v>19720</v>
      </c>
      <c r="AP116" s="120">
        <v>19996</v>
      </c>
      <c r="AQ116" s="120">
        <v>20313</v>
      </c>
      <c r="AR116" s="120">
        <v>20759</v>
      </c>
      <c r="AS116" s="120">
        <v>21236</v>
      </c>
      <c r="AT116" s="120">
        <v>21965</v>
      </c>
      <c r="AU116" s="120">
        <v>22762</v>
      </c>
      <c r="AV116" s="120">
        <v>22953</v>
      </c>
      <c r="AW116" s="120">
        <v>23123</v>
      </c>
      <c r="AX116" s="120">
        <v>21080</v>
      </c>
      <c r="AY116" s="120">
        <v>21331</v>
      </c>
      <c r="AZ116" s="121">
        <v>21449</v>
      </c>
    </row>
    <row r="117" spans="1:52" s="81" customFormat="1" hidden="1" x14ac:dyDescent="0.25">
      <c r="A117" s="119">
        <v>6250</v>
      </c>
      <c r="B117" s="120">
        <v>6626</v>
      </c>
      <c r="C117" s="120">
        <v>6932</v>
      </c>
      <c r="D117" s="120">
        <v>7072</v>
      </c>
      <c r="E117" s="120">
        <v>7518</v>
      </c>
      <c r="F117" s="120">
        <v>7654</v>
      </c>
      <c r="G117" s="120">
        <v>7971</v>
      </c>
      <c r="H117" s="120">
        <v>8128</v>
      </c>
      <c r="I117" s="120">
        <v>8642</v>
      </c>
      <c r="J117" s="120">
        <v>9211</v>
      </c>
      <c r="K117" s="120">
        <v>9027</v>
      </c>
      <c r="L117" s="120">
        <v>9392</v>
      </c>
      <c r="M117" s="120">
        <v>9361</v>
      </c>
      <c r="N117" s="120">
        <v>9497</v>
      </c>
      <c r="O117" s="120">
        <v>9933</v>
      </c>
      <c r="P117" s="120">
        <v>10066</v>
      </c>
      <c r="Q117" s="120">
        <v>10434</v>
      </c>
      <c r="R117" s="120">
        <v>10819</v>
      </c>
      <c r="S117" s="120">
        <v>10972</v>
      </c>
      <c r="T117" s="120">
        <v>11177</v>
      </c>
      <c r="U117" s="120">
        <v>11384</v>
      </c>
      <c r="V117" s="120">
        <v>11616</v>
      </c>
      <c r="W117" s="120">
        <v>11824</v>
      </c>
      <c r="X117" s="120">
        <v>12052</v>
      </c>
      <c r="Y117" s="120">
        <v>12175</v>
      </c>
      <c r="Z117" s="120">
        <v>12427</v>
      </c>
      <c r="AA117" s="120">
        <v>12785</v>
      </c>
      <c r="AB117" s="120">
        <v>12934</v>
      </c>
      <c r="AC117" s="120">
        <v>15254</v>
      </c>
      <c r="AD117" s="120">
        <v>15316</v>
      </c>
      <c r="AE117" s="120">
        <v>15547</v>
      </c>
      <c r="AF117" s="120">
        <v>15544</v>
      </c>
      <c r="AG117" s="120">
        <v>15588</v>
      </c>
      <c r="AH117" s="120">
        <v>15813</v>
      </c>
      <c r="AI117" s="120">
        <v>16600</v>
      </c>
      <c r="AJ117" s="120">
        <v>16760</v>
      </c>
      <c r="AK117" s="120">
        <v>19134</v>
      </c>
      <c r="AL117" s="120">
        <v>19305</v>
      </c>
      <c r="AM117" s="120">
        <v>19492</v>
      </c>
      <c r="AN117" s="120">
        <v>19662</v>
      </c>
      <c r="AO117" s="120">
        <v>19897</v>
      </c>
      <c r="AP117" s="120">
        <v>20098</v>
      </c>
      <c r="AQ117" s="120">
        <v>21188</v>
      </c>
      <c r="AR117" s="120">
        <v>21417</v>
      </c>
      <c r="AS117" s="120">
        <v>23059</v>
      </c>
      <c r="AT117" s="120">
        <v>23205</v>
      </c>
      <c r="AU117" s="120">
        <v>23505</v>
      </c>
      <c r="AV117" s="120">
        <v>23566</v>
      </c>
      <c r="AW117" s="120">
        <v>23760</v>
      </c>
      <c r="AX117" s="120">
        <v>21814</v>
      </c>
      <c r="AY117" s="120">
        <v>22000</v>
      </c>
      <c r="AZ117" s="121">
        <v>22257</v>
      </c>
    </row>
    <row r="118" spans="1:52" s="81" customFormat="1" hidden="1" x14ac:dyDescent="0.25">
      <c r="A118" s="119">
        <v>6375</v>
      </c>
      <c r="B118" s="120">
        <v>6711</v>
      </c>
      <c r="C118" s="120">
        <v>7004</v>
      </c>
      <c r="D118" s="120">
        <v>7140</v>
      </c>
      <c r="E118" s="120">
        <v>7593</v>
      </c>
      <c r="F118" s="120">
        <v>7719</v>
      </c>
      <c r="G118" s="120">
        <v>8114</v>
      </c>
      <c r="H118" s="120">
        <v>8571</v>
      </c>
      <c r="I118" s="120">
        <v>8714</v>
      </c>
      <c r="J118" s="120">
        <v>9252</v>
      </c>
      <c r="K118" s="120">
        <v>9106</v>
      </c>
      <c r="L118" s="120">
        <v>9477</v>
      </c>
      <c r="M118" s="120">
        <v>9439</v>
      </c>
      <c r="N118" s="120">
        <v>9583</v>
      </c>
      <c r="O118" s="120">
        <v>9937</v>
      </c>
      <c r="P118" s="120">
        <v>10168</v>
      </c>
      <c r="Q118" s="120">
        <v>10495</v>
      </c>
      <c r="R118" s="120">
        <v>10873</v>
      </c>
      <c r="S118" s="120">
        <v>11064</v>
      </c>
      <c r="T118" s="120">
        <v>11252</v>
      </c>
      <c r="U118" s="120">
        <v>11592</v>
      </c>
      <c r="V118" s="120">
        <v>11650</v>
      </c>
      <c r="W118" s="120">
        <v>11838</v>
      </c>
      <c r="X118" s="120">
        <v>12151</v>
      </c>
      <c r="Y118" s="120">
        <v>12291</v>
      </c>
      <c r="Z118" s="120">
        <v>12498</v>
      </c>
      <c r="AA118" s="120">
        <v>12887</v>
      </c>
      <c r="AB118" s="120">
        <v>12979</v>
      </c>
      <c r="AC118" s="120">
        <v>15380</v>
      </c>
      <c r="AD118" s="120">
        <v>15547</v>
      </c>
      <c r="AE118" s="120">
        <v>15687</v>
      </c>
      <c r="AF118" s="120">
        <v>15680</v>
      </c>
      <c r="AG118" s="120">
        <v>15775</v>
      </c>
      <c r="AH118" s="120">
        <v>15949</v>
      </c>
      <c r="AI118" s="120">
        <v>16746</v>
      </c>
      <c r="AJ118" s="120">
        <v>16903</v>
      </c>
      <c r="AK118" s="120">
        <v>19305</v>
      </c>
      <c r="AL118" s="120">
        <v>19468</v>
      </c>
      <c r="AM118" s="120">
        <v>19662</v>
      </c>
      <c r="AN118" s="120">
        <v>19836</v>
      </c>
      <c r="AO118" s="120">
        <v>20487</v>
      </c>
      <c r="AP118" s="120">
        <v>21199</v>
      </c>
      <c r="AQ118" s="120">
        <v>21369</v>
      </c>
      <c r="AR118" s="120">
        <v>21590</v>
      </c>
      <c r="AS118" s="120">
        <v>23205</v>
      </c>
      <c r="AT118" s="120">
        <v>23403</v>
      </c>
      <c r="AU118" s="120">
        <v>23655</v>
      </c>
      <c r="AV118" s="120">
        <v>23856</v>
      </c>
      <c r="AW118" s="120">
        <v>23951</v>
      </c>
      <c r="AX118" s="120">
        <v>21987</v>
      </c>
      <c r="AY118" s="120">
        <v>22189</v>
      </c>
      <c r="AZ118" s="121">
        <v>22415</v>
      </c>
    </row>
    <row r="119" spans="1:52" s="81" customFormat="1" hidden="1" x14ac:dyDescent="0.25">
      <c r="A119" s="119">
        <v>6500</v>
      </c>
      <c r="B119" s="120">
        <v>6779</v>
      </c>
      <c r="C119" s="120">
        <v>7065</v>
      </c>
      <c r="D119" s="120">
        <v>7321</v>
      </c>
      <c r="E119" s="120">
        <v>7644</v>
      </c>
      <c r="F119" s="120">
        <v>7797</v>
      </c>
      <c r="G119" s="120">
        <v>8172</v>
      </c>
      <c r="H119" s="120">
        <v>8642</v>
      </c>
      <c r="I119" s="120">
        <v>8789</v>
      </c>
      <c r="J119" s="120">
        <v>9361</v>
      </c>
      <c r="K119" s="120">
        <v>9228</v>
      </c>
      <c r="L119" s="120">
        <v>9559</v>
      </c>
      <c r="M119" s="120">
        <v>9531</v>
      </c>
      <c r="N119" s="120">
        <v>9664</v>
      </c>
      <c r="O119" s="120">
        <v>10107</v>
      </c>
      <c r="P119" s="120">
        <v>10260</v>
      </c>
      <c r="Q119" s="120">
        <v>10557</v>
      </c>
      <c r="R119" s="120">
        <v>10972</v>
      </c>
      <c r="S119" s="120">
        <v>11170</v>
      </c>
      <c r="T119" s="120">
        <v>11347</v>
      </c>
      <c r="U119" s="120">
        <v>11616</v>
      </c>
      <c r="V119" s="120">
        <v>11657</v>
      </c>
      <c r="W119" s="120">
        <v>11892</v>
      </c>
      <c r="X119" s="120">
        <v>12253</v>
      </c>
      <c r="Y119" s="120">
        <v>12696</v>
      </c>
      <c r="Z119" s="120">
        <v>12877</v>
      </c>
      <c r="AA119" s="120">
        <v>13013</v>
      </c>
      <c r="AB119" s="120">
        <v>13091</v>
      </c>
      <c r="AC119" s="120">
        <v>15520</v>
      </c>
      <c r="AD119" s="120">
        <v>15694</v>
      </c>
      <c r="AE119" s="120">
        <v>15799</v>
      </c>
      <c r="AF119" s="120">
        <v>15806</v>
      </c>
      <c r="AG119" s="120">
        <v>15912</v>
      </c>
      <c r="AH119" s="120">
        <v>16065</v>
      </c>
      <c r="AI119" s="120">
        <v>16889</v>
      </c>
      <c r="AJ119" s="120">
        <v>17049</v>
      </c>
      <c r="AK119" s="120">
        <v>19468</v>
      </c>
      <c r="AL119" s="120">
        <v>19645</v>
      </c>
      <c r="AM119" s="120">
        <v>19836</v>
      </c>
      <c r="AN119" s="120">
        <v>20017</v>
      </c>
      <c r="AO119" s="120">
        <v>20759</v>
      </c>
      <c r="AP119" s="120">
        <v>21376</v>
      </c>
      <c r="AQ119" s="120">
        <v>21580</v>
      </c>
      <c r="AR119" s="120">
        <v>21761</v>
      </c>
      <c r="AS119" s="120">
        <v>23403</v>
      </c>
      <c r="AT119" s="120">
        <v>23593</v>
      </c>
      <c r="AU119" s="120">
        <v>23856</v>
      </c>
      <c r="AV119" s="120">
        <v>24060</v>
      </c>
      <c r="AW119" s="120">
        <v>24241</v>
      </c>
      <c r="AX119" s="120">
        <v>22189</v>
      </c>
      <c r="AY119" s="120">
        <v>22371</v>
      </c>
      <c r="AZ119" s="121">
        <v>22607</v>
      </c>
    </row>
    <row r="120" spans="1:52" s="81" customFormat="1" hidden="1" x14ac:dyDescent="0.25">
      <c r="A120" s="119">
        <v>6625</v>
      </c>
      <c r="B120" s="120">
        <v>6833</v>
      </c>
      <c r="C120" s="120">
        <v>7133</v>
      </c>
      <c r="D120" s="120">
        <v>7593</v>
      </c>
      <c r="E120" s="120">
        <v>7726</v>
      </c>
      <c r="F120" s="120">
        <v>7852</v>
      </c>
      <c r="G120" s="120">
        <v>8268</v>
      </c>
      <c r="H120" s="120">
        <v>8724</v>
      </c>
      <c r="I120" s="120">
        <v>8911</v>
      </c>
      <c r="J120" s="120">
        <v>9419</v>
      </c>
      <c r="K120" s="120">
        <v>9313</v>
      </c>
      <c r="L120" s="120">
        <v>9647</v>
      </c>
      <c r="M120" s="120">
        <v>9623</v>
      </c>
      <c r="N120" s="120">
        <v>9756</v>
      </c>
      <c r="O120" s="120">
        <v>10203</v>
      </c>
      <c r="P120" s="120">
        <v>10349</v>
      </c>
      <c r="Q120" s="120">
        <v>10690</v>
      </c>
      <c r="R120" s="120">
        <v>11122</v>
      </c>
      <c r="S120" s="120">
        <v>11265</v>
      </c>
      <c r="T120" s="120">
        <v>11449</v>
      </c>
      <c r="U120" s="120">
        <v>11763</v>
      </c>
      <c r="V120" s="120">
        <v>12008</v>
      </c>
      <c r="W120" s="120">
        <v>12161</v>
      </c>
      <c r="X120" s="120">
        <v>12362</v>
      </c>
      <c r="Y120" s="120">
        <v>12815</v>
      </c>
      <c r="Z120" s="120">
        <v>12979</v>
      </c>
      <c r="AA120" s="120">
        <v>13057</v>
      </c>
      <c r="AB120" s="120">
        <v>13251</v>
      </c>
      <c r="AC120" s="120">
        <v>15673</v>
      </c>
      <c r="AD120" s="120">
        <v>15701</v>
      </c>
      <c r="AE120" s="120">
        <v>15942</v>
      </c>
      <c r="AF120" s="120">
        <v>15980</v>
      </c>
      <c r="AG120" s="120">
        <v>16048</v>
      </c>
      <c r="AH120" s="120">
        <v>16150</v>
      </c>
      <c r="AI120" s="120">
        <v>17039</v>
      </c>
      <c r="AJ120" s="120">
        <v>17206</v>
      </c>
      <c r="AK120" s="120">
        <v>19621</v>
      </c>
      <c r="AL120" s="120">
        <v>19802</v>
      </c>
      <c r="AM120" s="120">
        <v>20017</v>
      </c>
      <c r="AN120" s="120">
        <v>20194</v>
      </c>
      <c r="AO120" s="120">
        <v>21417</v>
      </c>
      <c r="AP120" s="120">
        <v>21590</v>
      </c>
      <c r="AQ120" s="120">
        <v>21747</v>
      </c>
      <c r="AR120" s="120">
        <v>21965</v>
      </c>
      <c r="AS120" s="120">
        <v>23631</v>
      </c>
      <c r="AT120" s="120">
        <v>23794</v>
      </c>
      <c r="AU120" s="120">
        <v>24060</v>
      </c>
      <c r="AV120" s="120">
        <v>24230</v>
      </c>
      <c r="AW120" s="120">
        <v>24445</v>
      </c>
      <c r="AX120" s="120">
        <v>22405</v>
      </c>
      <c r="AY120" s="120">
        <v>22567</v>
      </c>
      <c r="AZ120" s="121">
        <v>22836</v>
      </c>
    </row>
    <row r="121" spans="1:52" s="81" customFormat="1" hidden="1" x14ac:dyDescent="0.25">
      <c r="A121" s="119">
        <v>6750</v>
      </c>
      <c r="B121" s="120">
        <v>6895</v>
      </c>
      <c r="C121" s="120">
        <v>7198</v>
      </c>
      <c r="D121" s="120">
        <v>7654</v>
      </c>
      <c r="E121" s="120">
        <v>7797</v>
      </c>
      <c r="F121" s="120">
        <v>7934</v>
      </c>
      <c r="G121" s="120">
        <v>8653</v>
      </c>
      <c r="H121" s="120">
        <v>8813</v>
      </c>
      <c r="I121" s="120">
        <v>8956</v>
      </c>
      <c r="J121" s="120">
        <v>9545</v>
      </c>
      <c r="K121" s="120">
        <v>9405</v>
      </c>
      <c r="L121" s="120">
        <v>9743</v>
      </c>
      <c r="M121" s="120">
        <v>9698</v>
      </c>
      <c r="N121" s="120">
        <v>9841</v>
      </c>
      <c r="O121" s="120">
        <v>10349</v>
      </c>
      <c r="P121" s="120">
        <v>10444</v>
      </c>
      <c r="Q121" s="120">
        <v>10775</v>
      </c>
      <c r="R121" s="120">
        <v>11201</v>
      </c>
      <c r="S121" s="120">
        <v>11357</v>
      </c>
      <c r="T121" s="120">
        <v>11555</v>
      </c>
      <c r="U121" s="120">
        <v>12212</v>
      </c>
      <c r="V121" s="120">
        <v>12331</v>
      </c>
      <c r="W121" s="120">
        <v>12563</v>
      </c>
      <c r="X121" s="120">
        <v>12768</v>
      </c>
      <c r="Y121" s="120">
        <v>13118</v>
      </c>
      <c r="Z121" s="120">
        <v>13081</v>
      </c>
      <c r="AA121" s="120">
        <v>13183</v>
      </c>
      <c r="AB121" s="120">
        <v>13357</v>
      </c>
      <c r="AC121" s="120">
        <v>15786</v>
      </c>
      <c r="AD121" s="120">
        <v>15840</v>
      </c>
      <c r="AE121" s="120">
        <v>16072</v>
      </c>
      <c r="AF121" s="120">
        <v>16416</v>
      </c>
      <c r="AG121" s="120">
        <v>16344</v>
      </c>
      <c r="AH121" s="120">
        <v>16590</v>
      </c>
      <c r="AI121" s="120">
        <v>17186</v>
      </c>
      <c r="AJ121" s="120">
        <v>17329</v>
      </c>
      <c r="AK121" s="120">
        <v>19785</v>
      </c>
      <c r="AL121" s="120">
        <v>19962</v>
      </c>
      <c r="AM121" s="120">
        <v>20156</v>
      </c>
      <c r="AN121" s="120">
        <v>20385</v>
      </c>
      <c r="AO121" s="120">
        <v>21573</v>
      </c>
      <c r="AP121" s="120">
        <v>21727</v>
      </c>
      <c r="AQ121" s="120">
        <v>21924</v>
      </c>
      <c r="AR121" s="120">
        <v>22146</v>
      </c>
      <c r="AS121" s="120">
        <v>23822</v>
      </c>
      <c r="AT121" s="120">
        <v>24009</v>
      </c>
      <c r="AU121" s="120">
        <v>24166</v>
      </c>
      <c r="AV121" s="120">
        <v>24390</v>
      </c>
      <c r="AW121" s="120">
        <v>24646</v>
      </c>
      <c r="AX121" s="120">
        <v>22567</v>
      </c>
      <c r="AY121" s="120">
        <v>22731</v>
      </c>
      <c r="AZ121" s="121">
        <v>22997</v>
      </c>
    </row>
    <row r="122" spans="1:52" s="81" customFormat="1" hidden="1" x14ac:dyDescent="0.25">
      <c r="A122" s="119">
        <v>6875</v>
      </c>
      <c r="B122" s="120">
        <v>7198</v>
      </c>
      <c r="C122" s="120">
        <v>7542</v>
      </c>
      <c r="D122" s="120">
        <v>7832</v>
      </c>
      <c r="E122" s="120">
        <v>7985</v>
      </c>
      <c r="F122" s="120">
        <v>8448</v>
      </c>
      <c r="G122" s="120">
        <v>8843</v>
      </c>
      <c r="H122" s="120">
        <v>9007</v>
      </c>
      <c r="I122" s="120">
        <v>9170</v>
      </c>
      <c r="J122" s="120">
        <v>9760</v>
      </c>
      <c r="K122" s="120">
        <v>9613</v>
      </c>
      <c r="L122" s="120">
        <v>9978</v>
      </c>
      <c r="M122" s="120">
        <v>9944</v>
      </c>
      <c r="N122" s="120">
        <v>10373</v>
      </c>
      <c r="O122" s="120">
        <v>10536</v>
      </c>
      <c r="P122" s="120">
        <v>10911</v>
      </c>
      <c r="Q122" s="120">
        <v>11040</v>
      </c>
      <c r="R122" s="120">
        <v>11483</v>
      </c>
      <c r="S122" s="120">
        <v>11633</v>
      </c>
      <c r="T122" s="120">
        <v>11848</v>
      </c>
      <c r="U122" s="120">
        <v>12267</v>
      </c>
      <c r="V122" s="120">
        <v>12720</v>
      </c>
      <c r="W122" s="120">
        <v>13152</v>
      </c>
      <c r="X122" s="120">
        <v>13316</v>
      </c>
      <c r="Y122" s="120">
        <v>13445</v>
      </c>
      <c r="Z122" s="120">
        <v>13377</v>
      </c>
      <c r="AA122" s="120">
        <v>13551</v>
      </c>
      <c r="AB122" s="120">
        <v>14157</v>
      </c>
      <c r="AC122" s="120">
        <v>16208</v>
      </c>
      <c r="AD122" s="120">
        <v>16314</v>
      </c>
      <c r="AE122" s="120">
        <v>16562</v>
      </c>
      <c r="AF122" s="120">
        <v>16634</v>
      </c>
      <c r="AG122" s="120">
        <v>16600</v>
      </c>
      <c r="AH122" s="120">
        <v>17503</v>
      </c>
      <c r="AI122" s="120">
        <v>17666</v>
      </c>
      <c r="AJ122" s="120">
        <v>17789</v>
      </c>
      <c r="AK122" s="120">
        <v>20371</v>
      </c>
      <c r="AL122" s="120">
        <v>20538</v>
      </c>
      <c r="AM122" s="120">
        <v>21747</v>
      </c>
      <c r="AN122" s="120">
        <v>21911</v>
      </c>
      <c r="AO122" s="120">
        <v>22176</v>
      </c>
      <c r="AP122" s="120">
        <v>22350</v>
      </c>
      <c r="AQ122" s="120">
        <v>22524</v>
      </c>
      <c r="AR122" s="120">
        <v>23975</v>
      </c>
      <c r="AS122" s="120">
        <v>24482</v>
      </c>
      <c r="AT122" s="120">
        <v>24687</v>
      </c>
      <c r="AU122" s="120">
        <v>24993</v>
      </c>
      <c r="AV122" s="120">
        <v>25164</v>
      </c>
      <c r="AW122" s="120">
        <v>25372</v>
      </c>
      <c r="AX122" s="120">
        <v>23266</v>
      </c>
      <c r="AY122" s="120">
        <v>23468</v>
      </c>
      <c r="AZ122" s="121">
        <v>23737</v>
      </c>
    </row>
    <row r="123" spans="1:52" s="81" customFormat="1" ht="15.75" hidden="1" thickBot="1" x14ac:dyDescent="0.3">
      <c r="A123" s="122">
        <v>7000</v>
      </c>
      <c r="B123" s="123">
        <v>7269</v>
      </c>
      <c r="C123" s="123">
        <v>7658</v>
      </c>
      <c r="D123" s="123">
        <v>7903</v>
      </c>
      <c r="E123" s="123">
        <v>8039</v>
      </c>
      <c r="F123" s="123">
        <v>8520</v>
      </c>
      <c r="G123" s="123">
        <v>8932</v>
      </c>
      <c r="H123" s="123">
        <v>9078</v>
      </c>
      <c r="I123" s="123">
        <v>9242</v>
      </c>
      <c r="J123" s="123">
        <v>9845</v>
      </c>
      <c r="K123" s="123">
        <v>9709</v>
      </c>
      <c r="L123" s="123">
        <v>10070</v>
      </c>
      <c r="M123" s="123">
        <v>10049</v>
      </c>
      <c r="N123" s="123">
        <v>10434</v>
      </c>
      <c r="O123" s="123">
        <v>10621</v>
      </c>
      <c r="P123" s="123">
        <v>10996</v>
      </c>
      <c r="Q123" s="123">
        <v>11156</v>
      </c>
      <c r="R123" s="123">
        <v>11565</v>
      </c>
      <c r="S123" s="123">
        <v>11742</v>
      </c>
      <c r="T123" s="123">
        <v>11977</v>
      </c>
      <c r="U123" s="123">
        <v>12710</v>
      </c>
      <c r="V123" s="123">
        <v>13132</v>
      </c>
      <c r="W123" s="123">
        <v>13265</v>
      </c>
      <c r="X123" s="123">
        <v>13432</v>
      </c>
      <c r="Y123" s="123">
        <v>13595</v>
      </c>
      <c r="Z123" s="123">
        <v>13503</v>
      </c>
      <c r="AA123" s="123">
        <v>13905</v>
      </c>
      <c r="AB123" s="123">
        <v>14260</v>
      </c>
      <c r="AC123" s="123">
        <v>16344</v>
      </c>
      <c r="AD123" s="123">
        <v>16440</v>
      </c>
      <c r="AE123" s="123">
        <v>16770</v>
      </c>
      <c r="AF123" s="123">
        <v>16688</v>
      </c>
      <c r="AG123" s="123">
        <v>16801</v>
      </c>
      <c r="AH123" s="123">
        <v>17625</v>
      </c>
      <c r="AI123" s="123">
        <v>17768</v>
      </c>
      <c r="AJ123" s="123">
        <v>17949</v>
      </c>
      <c r="AK123" s="123">
        <v>20524</v>
      </c>
      <c r="AL123" s="123">
        <v>20718</v>
      </c>
      <c r="AM123" s="123">
        <v>21911</v>
      </c>
      <c r="AN123" s="123">
        <v>22074</v>
      </c>
      <c r="AO123" s="123">
        <v>22357</v>
      </c>
      <c r="AP123" s="123">
        <v>22524</v>
      </c>
      <c r="AQ123" s="123">
        <v>22711</v>
      </c>
      <c r="AR123" s="123">
        <v>24241</v>
      </c>
      <c r="AS123" s="123">
        <v>24677</v>
      </c>
      <c r="AT123" s="123">
        <v>24878</v>
      </c>
      <c r="AU123" s="123">
        <v>25198</v>
      </c>
      <c r="AV123" s="123">
        <v>25372</v>
      </c>
      <c r="AW123" s="123">
        <v>25583</v>
      </c>
      <c r="AX123" s="123">
        <v>23449</v>
      </c>
      <c r="AY123" s="123">
        <v>23687</v>
      </c>
      <c r="AZ123" s="124">
        <v>23799</v>
      </c>
    </row>
    <row r="124" spans="1:52" s="81" customFormat="1" hidden="1" x14ac:dyDescent="0.25"/>
    <row r="125" spans="1:52" hidden="1" x14ac:dyDescent="0.25"/>
  </sheetData>
  <sheetProtection password="BE26" sheet="1" objects="1" scenarios="1"/>
  <mergeCells count="18">
    <mergeCell ref="J4:AS4"/>
    <mergeCell ref="J5:AS5"/>
    <mergeCell ref="J6:AS6"/>
    <mergeCell ref="J7:AS7"/>
    <mergeCell ref="J15:AI16"/>
    <mergeCell ref="C74:Q75"/>
    <mergeCell ref="C68:Q70"/>
    <mergeCell ref="J12:AB12"/>
    <mergeCell ref="AT6:AZ14"/>
    <mergeCell ref="J8:AS8"/>
    <mergeCell ref="J13:AB13"/>
    <mergeCell ref="AC13:AS13"/>
    <mergeCell ref="J14:AB14"/>
    <mergeCell ref="AC14:AS14"/>
    <mergeCell ref="AJ68:AZ71"/>
    <mergeCell ref="AJ74:AZ77"/>
    <mergeCell ref="U68:AF70"/>
    <mergeCell ref="U74:AF76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8" orientation="landscape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0070C0"/>
  </sheetPr>
  <dimension ref="A1:BA108"/>
  <sheetViews>
    <sheetView showRowColHeaders="0" zoomScale="85" zoomScaleNormal="85" zoomScaleSheetLayoutView="100" workbookViewId="0">
      <pane ySplit="1" topLeftCell="A2" activePane="bottomLeft" state="frozen"/>
      <selection pane="bottomLeft" activeCell="A20" sqref="A20"/>
    </sheetView>
  </sheetViews>
  <sheetFormatPr defaultColWidth="0" defaultRowHeight="15" zeroHeight="1" x14ac:dyDescent="0.25"/>
  <cols>
    <col min="1" max="1" width="9.5703125" style="13" customWidth="1"/>
    <col min="2" max="44" width="6.5703125" style="13" customWidth="1"/>
    <col min="45" max="52" width="6.140625" style="13" customWidth="1"/>
    <col min="53" max="53" width="1.7109375" style="13" hidden="1" customWidth="1"/>
    <col min="54" max="16384" width="9.140625" style="13" hidden="1"/>
  </cols>
  <sheetData>
    <row r="1" spans="1:52" ht="21" x14ac:dyDescent="0.35">
      <c r="A1" s="108" t="s">
        <v>61</v>
      </c>
      <c r="B1" s="109"/>
      <c r="C1" s="109"/>
      <c r="D1" s="109"/>
      <c r="F1" s="14"/>
      <c r="G1" s="14"/>
      <c r="H1" s="14"/>
      <c r="J1" s="17" t="s">
        <v>215</v>
      </c>
      <c r="K1" s="14"/>
      <c r="L1" s="14"/>
      <c r="M1" s="14"/>
      <c r="N1" s="14"/>
      <c r="O1" s="14"/>
      <c r="P1" s="14"/>
      <c r="R1" s="14"/>
      <c r="S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</row>
    <row r="2" spans="1:52" s="52" customFormat="1" x14ac:dyDescent="0.25">
      <c r="A2" s="182" t="str">
        <f>VLOOKUP(Тип_прайслиста,Тип_прайслиста_значения,2,FALSE)</f>
        <v>РОЗНИЧНЫЙ ПРАЙС-ЛИСТ НА СЕКЦИОННЫЕ ВОРОТА ГРУППЫ КОМПАНИЙ "АЛЮТЕХ" НА РЫНКЕ РОССИЙСКОЙ ФЕДЕРАЦИИ</v>
      </c>
    </row>
    <row r="3" spans="1:52" ht="15.75" x14ac:dyDescent="0.25">
      <c r="A3" s="60"/>
      <c r="B3" s="103"/>
      <c r="C3" s="103" t="s">
        <v>89</v>
      </c>
      <c r="D3" s="103"/>
      <c r="E3" s="103"/>
      <c r="F3" s="103"/>
      <c r="G3" s="103"/>
      <c r="H3" s="103"/>
      <c r="I3" s="103"/>
      <c r="J3" s="103" t="s">
        <v>90</v>
      </c>
      <c r="K3" s="103"/>
      <c r="L3" s="103"/>
      <c r="M3" s="103"/>
      <c r="N3" s="103"/>
      <c r="O3" s="60"/>
      <c r="P3" s="103"/>
      <c r="Q3" s="103"/>
      <c r="R3" s="103"/>
      <c r="S3" s="103"/>
      <c r="T3" s="103"/>
      <c r="U3" s="60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</row>
    <row r="4" spans="1:52" ht="15" customHeight="1" x14ac:dyDescent="0.25">
      <c r="A4" s="14"/>
      <c r="B4" s="14"/>
      <c r="C4" s="14"/>
      <c r="D4" s="14"/>
      <c r="E4" s="14"/>
      <c r="F4" s="14"/>
      <c r="G4" s="14"/>
      <c r="H4" s="14"/>
      <c r="I4" s="14"/>
      <c r="J4" s="640" t="s">
        <v>124</v>
      </c>
      <c r="K4" s="640"/>
      <c r="L4" s="640"/>
      <c r="M4" s="640"/>
      <c r="N4" s="640"/>
      <c r="O4" s="640"/>
      <c r="P4" s="640"/>
      <c r="Q4" s="640"/>
      <c r="R4" s="640"/>
      <c r="S4" s="640"/>
      <c r="T4" s="640"/>
      <c r="U4" s="640"/>
      <c r="V4" s="640"/>
      <c r="W4" s="640"/>
      <c r="X4" s="640"/>
      <c r="Y4" s="640"/>
      <c r="Z4" s="640"/>
      <c r="AA4" s="640"/>
      <c r="AB4" s="640"/>
      <c r="AC4" s="640"/>
      <c r="AD4" s="640"/>
      <c r="AE4" s="640"/>
      <c r="AF4" s="640"/>
      <c r="AG4" s="640"/>
      <c r="AH4" s="640"/>
      <c r="AI4" s="640"/>
      <c r="AJ4" s="640"/>
      <c r="AK4" s="640"/>
      <c r="AL4" s="640"/>
      <c r="AM4" s="640"/>
      <c r="AN4" s="640"/>
      <c r="AO4" s="640"/>
      <c r="AP4" s="640"/>
      <c r="AQ4" s="640"/>
      <c r="AR4" s="640"/>
      <c r="AS4" s="640"/>
      <c r="AT4" s="14"/>
      <c r="AU4" s="14"/>
      <c r="AV4" s="14"/>
      <c r="AW4" s="14"/>
      <c r="AX4" s="14"/>
      <c r="AY4" s="14"/>
      <c r="AZ4" s="14"/>
    </row>
    <row r="5" spans="1:52" ht="15" customHeight="1" x14ac:dyDescent="0.25">
      <c r="A5" s="14"/>
      <c r="B5" s="14"/>
      <c r="C5" s="14"/>
      <c r="D5" s="14"/>
      <c r="E5" s="14"/>
      <c r="F5" s="14"/>
      <c r="G5" s="14"/>
      <c r="H5" s="14"/>
      <c r="I5" s="14"/>
      <c r="J5" s="641" t="s">
        <v>92</v>
      </c>
      <c r="K5" s="641"/>
      <c r="L5" s="641"/>
      <c r="M5" s="641"/>
      <c r="N5" s="641"/>
      <c r="O5" s="641"/>
      <c r="P5" s="641"/>
      <c r="Q5" s="641"/>
      <c r="R5" s="641"/>
      <c r="S5" s="641"/>
      <c r="T5" s="641"/>
      <c r="U5" s="641"/>
      <c r="V5" s="641"/>
      <c r="W5" s="641"/>
      <c r="X5" s="641"/>
      <c r="Y5" s="641"/>
      <c r="Z5" s="641"/>
      <c r="AA5" s="641"/>
      <c r="AB5" s="641"/>
      <c r="AC5" s="641"/>
      <c r="AD5" s="641"/>
      <c r="AE5" s="641"/>
      <c r="AF5" s="641"/>
      <c r="AG5" s="641"/>
      <c r="AH5" s="641"/>
      <c r="AI5" s="641"/>
      <c r="AJ5" s="641"/>
      <c r="AK5" s="641"/>
      <c r="AL5" s="641"/>
      <c r="AM5" s="641"/>
      <c r="AN5" s="641"/>
      <c r="AO5" s="641"/>
      <c r="AP5" s="641"/>
      <c r="AQ5" s="641"/>
      <c r="AR5" s="641"/>
      <c r="AS5" s="641"/>
      <c r="AT5" s="14"/>
      <c r="AU5" s="14"/>
      <c r="AV5" s="14"/>
      <c r="AW5" s="14"/>
      <c r="AX5" s="14"/>
      <c r="AY5" s="14"/>
      <c r="AZ5" s="14"/>
    </row>
    <row r="6" spans="1:52" ht="15" customHeight="1" x14ac:dyDescent="0.25">
      <c r="A6" s="14"/>
      <c r="B6" s="14"/>
      <c r="C6" s="14"/>
      <c r="D6" s="14"/>
      <c r="E6" s="14"/>
      <c r="F6" s="14"/>
      <c r="G6" s="14"/>
      <c r="H6" s="14"/>
      <c r="I6" s="14"/>
      <c r="J6" s="640" t="s">
        <v>93</v>
      </c>
      <c r="K6" s="640"/>
      <c r="L6" s="640"/>
      <c r="M6" s="640"/>
      <c r="N6" s="640"/>
      <c r="O6" s="640"/>
      <c r="P6" s="640"/>
      <c r="Q6" s="640"/>
      <c r="R6" s="640"/>
      <c r="S6" s="640"/>
      <c r="T6" s="640"/>
      <c r="U6" s="640"/>
      <c r="V6" s="640"/>
      <c r="W6" s="640"/>
      <c r="X6" s="640"/>
      <c r="Y6" s="640"/>
      <c r="Z6" s="640"/>
      <c r="AA6" s="640"/>
      <c r="AB6" s="640"/>
      <c r="AC6" s="640"/>
      <c r="AD6" s="640"/>
      <c r="AE6" s="640"/>
      <c r="AF6" s="640"/>
      <c r="AG6" s="640"/>
      <c r="AH6" s="640"/>
      <c r="AI6" s="640"/>
      <c r="AJ6" s="640"/>
      <c r="AK6" s="640"/>
      <c r="AL6" s="640"/>
      <c r="AM6" s="640"/>
      <c r="AN6" s="640"/>
      <c r="AO6" s="640"/>
      <c r="AP6" s="640"/>
      <c r="AQ6" s="640"/>
      <c r="AR6" s="640"/>
      <c r="AS6" s="640"/>
      <c r="AT6" s="822" t="s">
        <v>634</v>
      </c>
      <c r="AU6" s="822"/>
      <c r="AV6" s="822"/>
      <c r="AW6" s="822"/>
      <c r="AX6" s="822"/>
      <c r="AY6" s="822"/>
      <c r="AZ6" s="822"/>
    </row>
    <row r="7" spans="1:52" x14ac:dyDescent="0.25">
      <c r="A7" s="14"/>
      <c r="B7" s="14"/>
      <c r="C7" s="14"/>
      <c r="D7" s="14"/>
      <c r="E7" s="14"/>
      <c r="F7" s="14"/>
      <c r="G7" s="14"/>
      <c r="H7" s="14"/>
      <c r="I7" s="14"/>
      <c r="J7" s="642" t="s">
        <v>94</v>
      </c>
      <c r="K7" s="642"/>
      <c r="L7" s="642"/>
      <c r="M7" s="642"/>
      <c r="N7" s="642"/>
      <c r="O7" s="642"/>
      <c r="P7" s="642"/>
      <c r="Q7" s="642"/>
      <c r="R7" s="642"/>
      <c r="S7" s="642"/>
      <c r="T7" s="642"/>
      <c r="U7" s="642"/>
      <c r="V7" s="642"/>
      <c r="W7" s="642"/>
      <c r="X7" s="642"/>
      <c r="Y7" s="642"/>
      <c r="Z7" s="642"/>
      <c r="AA7" s="642"/>
      <c r="AB7" s="642"/>
      <c r="AC7" s="642"/>
      <c r="AD7" s="642"/>
      <c r="AE7" s="642"/>
      <c r="AF7" s="642"/>
      <c r="AG7" s="642"/>
      <c r="AH7" s="642"/>
      <c r="AI7" s="642"/>
      <c r="AJ7" s="642"/>
      <c r="AK7" s="642"/>
      <c r="AL7" s="642"/>
      <c r="AM7" s="642"/>
      <c r="AN7" s="642"/>
      <c r="AO7" s="642"/>
      <c r="AP7" s="642"/>
      <c r="AQ7" s="642"/>
      <c r="AR7" s="642"/>
      <c r="AS7" s="642"/>
      <c r="AT7" s="822"/>
      <c r="AU7" s="822"/>
      <c r="AV7" s="822"/>
      <c r="AW7" s="822"/>
      <c r="AX7" s="822"/>
      <c r="AY7" s="822"/>
      <c r="AZ7" s="822"/>
    </row>
    <row r="8" spans="1:52" ht="15" customHeight="1" x14ac:dyDescent="0.25">
      <c r="A8" s="14"/>
      <c r="B8" s="14"/>
      <c r="C8" s="14"/>
      <c r="D8" s="14"/>
      <c r="E8" s="14"/>
      <c r="F8" s="14"/>
      <c r="G8" s="14"/>
      <c r="H8" s="14"/>
      <c r="I8" s="14"/>
      <c r="J8" s="640" t="s">
        <v>126</v>
      </c>
      <c r="K8" s="640"/>
      <c r="L8" s="640"/>
      <c r="M8" s="640"/>
      <c r="N8" s="640"/>
      <c r="O8" s="640"/>
      <c r="P8" s="640"/>
      <c r="Q8" s="640"/>
      <c r="R8" s="640"/>
      <c r="S8" s="640"/>
      <c r="T8" s="640"/>
      <c r="U8" s="640"/>
      <c r="V8" s="640"/>
      <c r="W8" s="640"/>
      <c r="X8" s="640"/>
      <c r="Y8" s="640"/>
      <c r="Z8" s="640"/>
      <c r="AA8" s="640"/>
      <c r="AB8" s="640"/>
      <c r="AC8" s="640"/>
      <c r="AD8" s="640"/>
      <c r="AE8" s="640"/>
      <c r="AF8" s="640"/>
      <c r="AG8" s="640"/>
      <c r="AH8" s="640"/>
      <c r="AI8" s="640"/>
      <c r="AJ8" s="640"/>
      <c r="AK8" s="640"/>
      <c r="AL8" s="640"/>
      <c r="AM8" s="640"/>
      <c r="AN8" s="640"/>
      <c r="AO8" s="640"/>
      <c r="AP8" s="640"/>
      <c r="AQ8" s="640"/>
      <c r="AR8" s="640"/>
      <c r="AS8" s="640"/>
      <c r="AT8" s="822"/>
      <c r="AU8" s="822"/>
      <c r="AV8" s="822"/>
      <c r="AW8" s="822"/>
      <c r="AX8" s="822"/>
      <c r="AY8" s="822"/>
      <c r="AZ8" s="822"/>
    </row>
    <row r="9" spans="1:52" ht="37.5" customHeight="1" x14ac:dyDescent="0.25">
      <c r="A9" s="14"/>
      <c r="C9" s="14"/>
      <c r="D9" s="14"/>
      <c r="F9" s="14"/>
      <c r="G9" s="14"/>
      <c r="H9" s="14"/>
      <c r="I9" s="14"/>
      <c r="J9" s="252" t="s">
        <v>127</v>
      </c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38"/>
      <c r="AA9" s="239"/>
      <c r="AB9" s="238"/>
      <c r="AC9" s="651" t="s">
        <v>546</v>
      </c>
      <c r="AD9" s="651"/>
      <c r="AE9" s="651"/>
      <c r="AF9" s="651"/>
      <c r="AG9" s="651"/>
      <c r="AH9" s="651"/>
      <c r="AI9" s="651"/>
      <c r="AJ9" s="651"/>
      <c r="AK9" s="651"/>
      <c r="AL9" s="651"/>
      <c r="AM9" s="651"/>
      <c r="AN9" s="651"/>
      <c r="AO9" s="651"/>
      <c r="AP9" s="651"/>
      <c r="AQ9" s="651"/>
      <c r="AR9" s="651"/>
      <c r="AS9" s="651"/>
      <c r="AT9" s="822"/>
      <c r="AU9" s="822"/>
      <c r="AV9" s="822"/>
      <c r="AW9" s="822"/>
      <c r="AX9" s="822"/>
      <c r="AY9" s="822"/>
      <c r="AZ9" s="822"/>
    </row>
    <row r="10" spans="1:52" x14ac:dyDescent="0.25">
      <c r="A10" s="14"/>
      <c r="B10" s="36" t="s">
        <v>2</v>
      </c>
      <c r="C10" s="14"/>
      <c r="D10" s="14"/>
      <c r="E10" s="14"/>
      <c r="F10" s="36" t="s">
        <v>202</v>
      </c>
      <c r="G10" s="14"/>
      <c r="H10" s="14"/>
      <c r="I10" s="14"/>
      <c r="J10" s="240" t="s">
        <v>203</v>
      </c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240"/>
      <c r="AA10"/>
      <c r="AB10" s="240"/>
      <c r="AC10" s="240" t="s">
        <v>206</v>
      </c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822"/>
      <c r="AU10" s="822"/>
      <c r="AV10" s="822"/>
      <c r="AW10" s="822"/>
      <c r="AX10" s="822"/>
      <c r="AY10" s="822"/>
      <c r="AZ10" s="822"/>
    </row>
    <row r="11" spans="1:52" x14ac:dyDescent="0.25">
      <c r="A11" s="14"/>
      <c r="B11" s="36" t="s">
        <v>137</v>
      </c>
      <c r="C11" s="14"/>
      <c r="D11" s="14"/>
      <c r="E11" s="14"/>
      <c r="F11" s="36" t="s">
        <v>137</v>
      </c>
      <c r="G11" s="14"/>
      <c r="H11" s="14"/>
      <c r="I11" s="14"/>
      <c r="J11" s="238" t="s">
        <v>216</v>
      </c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38"/>
      <c r="AA11" s="239"/>
      <c r="AB11" s="238"/>
      <c r="AC11" s="238" t="s">
        <v>207</v>
      </c>
      <c r="AD11" s="238"/>
      <c r="AE11" s="238"/>
      <c r="AF11" s="238"/>
      <c r="AG11" s="238"/>
      <c r="AH11" s="238"/>
      <c r="AI11" s="238"/>
      <c r="AJ11" s="238"/>
      <c r="AK11" s="238"/>
      <c r="AL11" s="238"/>
      <c r="AM11" s="238"/>
      <c r="AN11" s="238"/>
      <c r="AO11" s="238"/>
      <c r="AP11" s="238"/>
      <c r="AQ11" s="238"/>
      <c r="AR11" s="238"/>
      <c r="AS11" s="238"/>
      <c r="AT11" s="822"/>
      <c r="AU11" s="822"/>
      <c r="AV11" s="822"/>
      <c r="AW11" s="822"/>
      <c r="AX11" s="822"/>
      <c r="AY11" s="822"/>
      <c r="AZ11" s="822"/>
    </row>
    <row r="12" spans="1:52" ht="27" customHeight="1" x14ac:dyDescent="0.25">
      <c r="A12" s="14"/>
      <c r="B12" s="36"/>
      <c r="C12" s="14"/>
      <c r="D12" s="14"/>
      <c r="F12" s="36"/>
      <c r="G12" s="14"/>
      <c r="H12" s="14"/>
      <c r="I12" s="14"/>
      <c r="J12" s="643" t="s">
        <v>586</v>
      </c>
      <c r="K12" s="643"/>
      <c r="L12" s="643"/>
      <c r="M12" s="643"/>
      <c r="N12" s="643"/>
      <c r="O12" s="643"/>
      <c r="P12" s="643"/>
      <c r="Q12" s="643"/>
      <c r="R12" s="643"/>
      <c r="S12" s="643"/>
      <c r="T12" s="643"/>
      <c r="U12" s="643"/>
      <c r="V12" s="643"/>
      <c r="W12" s="643"/>
      <c r="X12" s="643"/>
      <c r="Y12" s="643"/>
      <c r="Z12" s="643"/>
      <c r="AA12" s="643"/>
      <c r="AB12" s="643"/>
      <c r="AC12" s="240" t="s">
        <v>208</v>
      </c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822"/>
      <c r="AU12" s="822"/>
      <c r="AV12" s="822"/>
      <c r="AW12" s="822"/>
      <c r="AX12" s="822"/>
      <c r="AY12" s="822"/>
      <c r="AZ12" s="822"/>
    </row>
    <row r="13" spans="1:52" ht="27" customHeight="1" x14ac:dyDescent="0.25">
      <c r="A13" s="14"/>
      <c r="B13" s="36"/>
      <c r="C13" s="14"/>
      <c r="D13" s="14"/>
      <c r="E13" s="14"/>
      <c r="F13" s="36"/>
      <c r="G13" s="14"/>
      <c r="H13" s="14"/>
      <c r="I13" s="14"/>
      <c r="J13" s="637" t="s">
        <v>631</v>
      </c>
      <c r="K13" s="637"/>
      <c r="L13" s="637"/>
      <c r="M13" s="637"/>
      <c r="N13" s="637"/>
      <c r="O13" s="637"/>
      <c r="P13" s="637"/>
      <c r="Q13" s="637"/>
      <c r="R13" s="637"/>
      <c r="S13" s="637"/>
      <c r="T13" s="637"/>
      <c r="U13" s="637"/>
      <c r="V13" s="637"/>
      <c r="W13" s="637"/>
      <c r="X13" s="637"/>
      <c r="Y13" s="637"/>
      <c r="Z13" s="637"/>
      <c r="AA13" s="637"/>
      <c r="AB13" s="637"/>
      <c r="AC13" s="637"/>
      <c r="AD13" s="637"/>
      <c r="AE13" s="637"/>
      <c r="AF13" s="637"/>
      <c r="AG13" s="637"/>
      <c r="AH13" s="637"/>
      <c r="AI13" s="637"/>
      <c r="AJ13" s="637"/>
      <c r="AK13" s="637"/>
      <c r="AL13" s="637"/>
      <c r="AM13" s="637"/>
      <c r="AN13" s="637"/>
      <c r="AO13" s="637"/>
      <c r="AP13" s="637"/>
      <c r="AQ13" s="637"/>
      <c r="AR13" s="637"/>
      <c r="AS13" s="637"/>
      <c r="AT13" s="822"/>
      <c r="AU13" s="822"/>
      <c r="AV13" s="822"/>
      <c r="AW13" s="822"/>
      <c r="AX13" s="822"/>
      <c r="AY13" s="822"/>
      <c r="AZ13" s="822"/>
    </row>
    <row r="14" spans="1:52" ht="15" customHeight="1" thickBot="1" x14ac:dyDescent="0.3">
      <c r="A14" s="48"/>
      <c r="B14" s="14"/>
      <c r="C14" s="14"/>
      <c r="D14" s="14"/>
      <c r="E14" s="14"/>
      <c r="F14" s="14"/>
      <c r="G14" s="14"/>
      <c r="H14" s="14"/>
      <c r="J14" s="635" t="s">
        <v>204</v>
      </c>
      <c r="K14" s="635"/>
      <c r="L14" s="635"/>
      <c r="M14" s="635"/>
      <c r="N14" s="635"/>
      <c r="O14" s="635"/>
      <c r="P14" s="635"/>
      <c r="Q14" s="635"/>
      <c r="R14" s="635"/>
      <c r="S14" s="635"/>
      <c r="T14" s="635"/>
      <c r="U14" s="635"/>
      <c r="V14" s="635"/>
      <c r="W14" s="635"/>
      <c r="X14" s="635"/>
      <c r="Y14" s="635"/>
      <c r="Z14" s="635"/>
      <c r="AA14" s="635"/>
      <c r="AB14" s="635"/>
      <c r="AC14" s="635"/>
      <c r="AD14" s="635"/>
      <c r="AE14" s="635"/>
      <c r="AF14" s="635"/>
      <c r="AG14" s="635"/>
      <c r="AH14" s="635"/>
      <c r="AI14" s="635"/>
      <c r="AJ14" s="635"/>
      <c r="AK14" s="635"/>
      <c r="AL14" s="635"/>
      <c r="AM14" s="635"/>
      <c r="AN14" s="635"/>
      <c r="AO14" s="635"/>
      <c r="AP14" s="635"/>
      <c r="AQ14" s="635"/>
      <c r="AR14" s="635"/>
      <c r="AS14" s="635"/>
      <c r="AT14" s="822"/>
      <c r="AU14" s="822"/>
      <c r="AV14" s="822"/>
      <c r="AW14" s="822"/>
      <c r="AX14" s="822"/>
      <c r="AY14" s="822"/>
      <c r="AZ14" s="822"/>
    </row>
    <row r="15" spans="1:52" ht="15" customHeight="1" thickBot="1" x14ac:dyDescent="0.3">
      <c r="A15" s="48" t="s">
        <v>469</v>
      </c>
      <c r="B15" s="36"/>
      <c r="C15" s="14"/>
      <c r="D15" s="14"/>
      <c r="E15" s="14"/>
      <c r="F15" s="36"/>
      <c r="G15" s="14"/>
      <c r="H15" s="173">
        <f>1-Скидка_ProTrend</f>
        <v>0</v>
      </c>
      <c r="I15" s="14"/>
      <c r="J15" s="637" t="s">
        <v>545</v>
      </c>
      <c r="K15" s="637"/>
      <c r="L15" s="637"/>
      <c r="M15" s="637"/>
      <c r="N15" s="637"/>
      <c r="O15" s="637"/>
      <c r="P15" s="637"/>
      <c r="Q15" s="637"/>
      <c r="R15" s="637"/>
      <c r="S15" s="637"/>
      <c r="T15" s="637"/>
      <c r="U15" s="637"/>
      <c r="V15" s="637"/>
      <c r="W15" s="637"/>
      <c r="X15" s="637"/>
      <c r="Y15" s="637"/>
      <c r="Z15" s="637"/>
      <c r="AA15" s="637"/>
      <c r="AB15" s="637"/>
      <c r="AC15" s="637"/>
      <c r="AD15" s="637"/>
      <c r="AE15" s="637"/>
      <c r="AF15" s="637"/>
      <c r="AG15" s="637"/>
      <c r="AH15" s="637"/>
      <c r="AI15" s="637"/>
      <c r="AJ15" s="248"/>
      <c r="AK15" s="248"/>
      <c r="AL15" s="248"/>
      <c r="AM15" s="248"/>
      <c r="AN15" s="248"/>
      <c r="AO15" s="248"/>
      <c r="AP15" s="248"/>
      <c r="AQ15" s="248"/>
      <c r="AR15" s="248"/>
      <c r="AS15" s="248"/>
      <c r="AT15" s="14"/>
      <c r="AU15" s="14"/>
      <c r="AV15" s="14"/>
      <c r="AW15" s="14"/>
      <c r="AX15" s="14"/>
      <c r="AY15" s="14"/>
      <c r="AZ15" s="14"/>
    </row>
    <row r="16" spans="1:52" x14ac:dyDescent="0.25">
      <c r="A16" s="48"/>
      <c r="B16" s="36"/>
      <c r="C16" s="14"/>
      <c r="D16" s="14"/>
      <c r="E16" s="14"/>
      <c r="F16" s="36"/>
      <c r="G16" s="14"/>
      <c r="H16" s="14"/>
      <c r="I16" s="14"/>
      <c r="J16" s="637"/>
      <c r="K16" s="637"/>
      <c r="L16" s="637"/>
      <c r="M16" s="637"/>
      <c r="N16" s="637"/>
      <c r="O16" s="637"/>
      <c r="P16" s="637"/>
      <c r="Q16" s="637"/>
      <c r="R16" s="637"/>
      <c r="S16" s="637"/>
      <c r="T16" s="637"/>
      <c r="U16" s="637"/>
      <c r="V16" s="637"/>
      <c r="W16" s="637"/>
      <c r="X16" s="637"/>
      <c r="Y16" s="637"/>
      <c r="Z16" s="637"/>
      <c r="AA16" s="637"/>
      <c r="AB16" s="637"/>
      <c r="AC16" s="637"/>
      <c r="AD16" s="637"/>
      <c r="AE16" s="637"/>
      <c r="AF16" s="637"/>
      <c r="AG16" s="637"/>
      <c r="AH16" s="637"/>
      <c r="AI16" s="637"/>
      <c r="AJ16" s="251"/>
      <c r="AK16" s="251"/>
      <c r="AL16" s="251"/>
      <c r="AM16" s="251"/>
      <c r="AN16" s="251"/>
      <c r="AO16" s="251"/>
      <c r="AP16" s="251"/>
      <c r="AQ16" s="251"/>
      <c r="AR16" s="251"/>
      <c r="AS16" s="251"/>
      <c r="AT16" s="14"/>
      <c r="AU16" s="14"/>
      <c r="AV16" s="14"/>
      <c r="AW16" s="14"/>
      <c r="AX16" s="14"/>
      <c r="AY16" s="14"/>
      <c r="AZ16" s="14"/>
    </row>
    <row r="17" spans="1:52" ht="15" customHeight="1" x14ac:dyDescent="0.25">
      <c r="A17" s="111" t="s">
        <v>397</v>
      </c>
      <c r="B17" s="36"/>
      <c r="C17" s="14"/>
      <c r="D17" s="14"/>
      <c r="F17" s="36"/>
      <c r="G17" s="14"/>
      <c r="H17" s="14"/>
      <c r="I17" s="14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53" t="str">
        <f>Описание_цены</f>
        <v>Цены указаны в рублях с НДС</v>
      </c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4"/>
      <c r="AU17" s="14"/>
      <c r="AV17" s="14"/>
      <c r="AW17" s="14"/>
      <c r="AX17" s="14"/>
      <c r="AY17" s="14"/>
      <c r="AZ17" s="14"/>
    </row>
    <row r="18" spans="1:52" ht="15" customHeight="1" x14ac:dyDescent="0.25">
      <c r="A18" s="236" t="s">
        <v>1143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</row>
    <row r="19" spans="1:52" s="352" customFormat="1" ht="15" customHeight="1" x14ac:dyDescent="0.25">
      <c r="A19" s="237" t="s">
        <v>1139</v>
      </c>
      <c r="B19" s="355"/>
      <c r="C19" s="355"/>
      <c r="D19" s="355"/>
      <c r="E19" s="355"/>
      <c r="F19" s="355"/>
      <c r="G19" s="355"/>
      <c r="H19" s="355"/>
      <c r="I19" s="355"/>
      <c r="J19" s="355"/>
      <c r="K19" s="355"/>
      <c r="L19" s="355"/>
      <c r="M19" s="355"/>
      <c r="N19" s="355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55"/>
      <c r="Z19" s="355"/>
      <c r="AA19" s="355"/>
      <c r="AB19" s="355"/>
      <c r="AC19" s="355"/>
      <c r="AD19" s="355"/>
      <c r="AE19" s="355"/>
      <c r="AF19" s="355"/>
      <c r="AG19" s="355"/>
      <c r="AH19" s="355"/>
      <c r="AI19" s="355"/>
      <c r="AJ19" s="355"/>
      <c r="AK19" s="355"/>
      <c r="AL19" s="355"/>
      <c r="AM19" s="355"/>
      <c r="AN19" s="355"/>
      <c r="AO19" s="355"/>
      <c r="AP19" s="355"/>
      <c r="AQ19" s="355"/>
      <c r="AR19" s="355"/>
      <c r="AS19" s="355"/>
      <c r="AT19" s="355"/>
      <c r="AU19" s="355"/>
      <c r="AV19" s="355"/>
      <c r="AW19" s="355"/>
      <c r="AX19" s="355"/>
      <c r="AY19" s="355"/>
      <c r="AZ19" s="355"/>
    </row>
    <row r="20" spans="1:52" ht="15" customHeight="1" x14ac:dyDescent="0.25">
      <c r="A20" s="90"/>
      <c r="B20" s="90">
        <v>1750</v>
      </c>
      <c r="C20" s="90">
        <v>1875</v>
      </c>
      <c r="D20" s="90">
        <v>2000</v>
      </c>
      <c r="E20" s="90">
        <v>2125</v>
      </c>
      <c r="F20" s="90">
        <v>2250</v>
      </c>
      <c r="G20" s="90">
        <v>2375</v>
      </c>
      <c r="H20" s="90">
        <v>2500</v>
      </c>
      <c r="I20" s="90">
        <v>2625</v>
      </c>
      <c r="J20" s="90">
        <v>2750</v>
      </c>
      <c r="K20" s="90">
        <v>2875</v>
      </c>
      <c r="L20" s="90">
        <v>3000</v>
      </c>
      <c r="M20" s="90">
        <v>3125</v>
      </c>
      <c r="N20" s="90">
        <v>3250</v>
      </c>
      <c r="O20" s="90">
        <v>3375</v>
      </c>
      <c r="P20" s="90">
        <v>3500</v>
      </c>
      <c r="Q20" s="90">
        <v>3625</v>
      </c>
      <c r="R20" s="90">
        <v>3750</v>
      </c>
      <c r="S20" s="90">
        <v>3875</v>
      </c>
      <c r="T20" s="90">
        <v>4000</v>
      </c>
      <c r="U20" s="90">
        <v>4125</v>
      </c>
      <c r="V20" s="90">
        <v>4250</v>
      </c>
      <c r="W20" s="90">
        <v>4375</v>
      </c>
      <c r="X20" s="90">
        <v>4500</v>
      </c>
      <c r="Y20" s="90">
        <v>4625</v>
      </c>
      <c r="Z20" s="90">
        <v>4750</v>
      </c>
      <c r="AA20" s="90">
        <v>4875</v>
      </c>
      <c r="AB20" s="90">
        <v>5000</v>
      </c>
      <c r="AC20" s="90">
        <v>5125</v>
      </c>
      <c r="AD20" s="90">
        <v>5250</v>
      </c>
      <c r="AE20" s="90">
        <v>5375</v>
      </c>
      <c r="AF20" s="90">
        <v>5500</v>
      </c>
      <c r="AG20" s="90">
        <v>5625</v>
      </c>
      <c r="AH20" s="90">
        <v>5750</v>
      </c>
      <c r="AI20" s="90">
        <v>5875</v>
      </c>
      <c r="AJ20" s="90">
        <v>6000</v>
      </c>
      <c r="AK20" s="90">
        <v>6125</v>
      </c>
      <c r="AL20" s="90">
        <v>6250</v>
      </c>
      <c r="AM20" s="90">
        <v>6375</v>
      </c>
      <c r="AN20" s="90">
        <v>6500</v>
      </c>
      <c r="AO20" s="90">
        <v>6625</v>
      </c>
      <c r="AP20" s="90">
        <v>6750</v>
      </c>
      <c r="AQ20" s="90">
        <v>6875</v>
      </c>
      <c r="AR20" s="90">
        <v>7000</v>
      </c>
      <c r="AS20" s="14"/>
      <c r="AT20" s="14"/>
      <c r="AU20" s="14"/>
      <c r="AV20" s="14"/>
      <c r="AW20" s="14"/>
      <c r="AX20" s="14"/>
      <c r="AY20" s="14"/>
      <c r="AZ20" s="14"/>
    </row>
    <row r="21" spans="1:52" ht="15" customHeight="1" x14ac:dyDescent="0.25">
      <c r="A21" s="90">
        <v>1875</v>
      </c>
      <c r="B21" s="193">
        <f t="shared" ref="B21:AR21" si="0">ROUND(B73*РАСЧЕТНЫЙ_КОЭФФИЦИЕНТ,0)</f>
        <v>102426</v>
      </c>
      <c r="C21" s="193">
        <f t="shared" si="0"/>
        <v>105699</v>
      </c>
      <c r="D21" s="193">
        <f t="shared" si="0"/>
        <v>109306</v>
      </c>
      <c r="E21" s="194">
        <f t="shared" si="0"/>
        <v>113079</v>
      </c>
      <c r="F21" s="194">
        <f t="shared" si="0"/>
        <v>114577</v>
      </c>
      <c r="G21" s="194">
        <f t="shared" si="0"/>
        <v>118517</v>
      </c>
      <c r="H21" s="194">
        <f t="shared" si="0"/>
        <v>128116</v>
      </c>
      <c r="I21" s="194">
        <f t="shared" si="0"/>
        <v>132277</v>
      </c>
      <c r="J21" s="194">
        <f t="shared" si="0"/>
        <v>134663</v>
      </c>
      <c r="K21" s="194">
        <f t="shared" si="0"/>
        <v>138824</v>
      </c>
      <c r="L21" s="194">
        <f t="shared" si="0"/>
        <v>146426</v>
      </c>
      <c r="M21" s="194">
        <f t="shared" si="0"/>
        <v>149866</v>
      </c>
      <c r="N21" s="194">
        <f t="shared" si="0"/>
        <v>153805</v>
      </c>
      <c r="O21" s="194">
        <f t="shared" si="0"/>
        <v>157245</v>
      </c>
      <c r="P21" s="194">
        <f t="shared" si="0"/>
        <v>164514</v>
      </c>
      <c r="Q21" s="194">
        <f t="shared" si="0"/>
        <v>167954</v>
      </c>
      <c r="R21" s="194">
        <f t="shared" si="0"/>
        <v>172448</v>
      </c>
      <c r="S21" s="194">
        <f t="shared" si="0"/>
        <v>175722</v>
      </c>
      <c r="T21" s="194">
        <f t="shared" si="0"/>
        <v>182602</v>
      </c>
      <c r="U21" s="194">
        <f t="shared" si="0"/>
        <v>186375</v>
      </c>
      <c r="V21" s="194">
        <f t="shared" si="0"/>
        <v>190204</v>
      </c>
      <c r="W21" s="194">
        <f t="shared" si="0"/>
        <v>194198</v>
      </c>
      <c r="X21" s="194">
        <f t="shared" si="0"/>
        <v>201245</v>
      </c>
      <c r="Y21" s="194">
        <f t="shared" si="0"/>
        <v>204297</v>
      </c>
      <c r="Z21" s="194">
        <f t="shared" si="0"/>
        <v>208680</v>
      </c>
      <c r="AA21" s="194">
        <f t="shared" si="0"/>
        <v>211343</v>
      </c>
      <c r="AB21" s="194">
        <f t="shared" si="0"/>
        <v>219500</v>
      </c>
      <c r="AC21" s="194">
        <f t="shared" si="0"/>
        <v>219666</v>
      </c>
      <c r="AD21" s="194">
        <f t="shared" si="0"/>
        <v>222219</v>
      </c>
      <c r="AE21" s="194">
        <f t="shared" si="0"/>
        <v>225659</v>
      </c>
      <c r="AF21" s="194">
        <f t="shared" si="0"/>
        <v>232927</v>
      </c>
      <c r="AG21" s="194">
        <f t="shared" si="0"/>
        <v>236700</v>
      </c>
      <c r="AH21" s="194">
        <f t="shared" si="0"/>
        <v>239974</v>
      </c>
      <c r="AI21" s="194">
        <f t="shared" si="0"/>
        <v>243580</v>
      </c>
      <c r="AJ21" s="194">
        <f t="shared" si="0"/>
        <v>250793</v>
      </c>
      <c r="AK21" s="194">
        <f t="shared" si="0"/>
        <v>265664</v>
      </c>
      <c r="AL21" s="194">
        <f t="shared" si="0"/>
        <v>269658</v>
      </c>
      <c r="AM21" s="194">
        <f t="shared" si="0"/>
        <v>272877</v>
      </c>
      <c r="AN21" s="194">
        <f t="shared" si="0"/>
        <v>280478</v>
      </c>
      <c r="AO21" s="194">
        <f t="shared" si="0"/>
        <v>285028</v>
      </c>
      <c r="AP21" s="194">
        <f t="shared" si="0"/>
        <v>288301</v>
      </c>
      <c r="AQ21" s="194">
        <f t="shared" si="0"/>
        <v>292074</v>
      </c>
      <c r="AR21" s="194">
        <f t="shared" si="0"/>
        <v>300064</v>
      </c>
      <c r="AS21" s="14"/>
      <c r="AT21" s="14"/>
      <c r="AU21" s="126"/>
      <c r="AV21" s="14"/>
      <c r="AW21" s="14"/>
      <c r="AX21" s="14"/>
      <c r="AY21" s="14"/>
      <c r="AZ21" s="14"/>
    </row>
    <row r="22" spans="1:52" x14ac:dyDescent="0.25">
      <c r="A22" s="90">
        <v>2000</v>
      </c>
      <c r="B22" s="193">
        <f t="shared" ref="B22:AR22" si="1">ROUND(B74*РАСЧЕТНЫЙ_КОЭФФИЦИЕНТ,0)</f>
        <v>105478</v>
      </c>
      <c r="C22" s="193">
        <f t="shared" si="1"/>
        <v>109472</v>
      </c>
      <c r="D22" s="193">
        <f t="shared" si="1"/>
        <v>114189</v>
      </c>
      <c r="E22" s="194">
        <f t="shared" si="1"/>
        <v>118738</v>
      </c>
      <c r="F22" s="194">
        <f t="shared" si="1"/>
        <v>120514</v>
      </c>
      <c r="G22" s="194">
        <f t="shared" si="1"/>
        <v>121957</v>
      </c>
      <c r="H22" s="194">
        <f t="shared" si="1"/>
        <v>133720</v>
      </c>
      <c r="I22" s="194">
        <f t="shared" si="1"/>
        <v>136438</v>
      </c>
      <c r="J22" s="194">
        <f t="shared" si="1"/>
        <v>138436</v>
      </c>
      <c r="K22" s="194">
        <f t="shared" si="1"/>
        <v>142264</v>
      </c>
      <c r="L22" s="194">
        <f t="shared" si="1"/>
        <v>147147</v>
      </c>
      <c r="M22" s="194">
        <f t="shared" si="1"/>
        <v>154027</v>
      </c>
      <c r="N22" s="194">
        <f t="shared" si="1"/>
        <v>157412</v>
      </c>
      <c r="O22" s="194">
        <f t="shared" si="1"/>
        <v>160907</v>
      </c>
      <c r="P22" s="194">
        <f t="shared" si="1"/>
        <v>168675</v>
      </c>
      <c r="Q22" s="194">
        <f t="shared" si="1"/>
        <v>172448</v>
      </c>
      <c r="R22" s="194">
        <f t="shared" si="1"/>
        <v>176443</v>
      </c>
      <c r="S22" s="194">
        <f t="shared" si="1"/>
        <v>180050</v>
      </c>
      <c r="T22" s="194">
        <f t="shared" si="1"/>
        <v>188040</v>
      </c>
      <c r="U22" s="194">
        <f t="shared" si="1"/>
        <v>188594</v>
      </c>
      <c r="V22" s="194">
        <f t="shared" si="1"/>
        <v>193255</v>
      </c>
      <c r="W22" s="194">
        <f t="shared" si="1"/>
        <v>197417</v>
      </c>
      <c r="X22" s="194">
        <f t="shared" si="1"/>
        <v>201800</v>
      </c>
      <c r="Y22" s="194">
        <f t="shared" si="1"/>
        <v>204297</v>
      </c>
      <c r="Z22" s="194">
        <f t="shared" si="1"/>
        <v>207737</v>
      </c>
      <c r="AA22" s="194">
        <f t="shared" si="1"/>
        <v>215727</v>
      </c>
      <c r="AB22" s="194">
        <f t="shared" si="1"/>
        <v>221331</v>
      </c>
      <c r="AC22" s="194">
        <f t="shared" si="1"/>
        <v>229265</v>
      </c>
      <c r="AD22" s="194">
        <f t="shared" si="1"/>
        <v>230375</v>
      </c>
      <c r="AE22" s="194">
        <f t="shared" si="1"/>
        <v>231984</v>
      </c>
      <c r="AF22" s="194">
        <f t="shared" si="1"/>
        <v>245189</v>
      </c>
      <c r="AG22" s="194">
        <f t="shared" si="1"/>
        <v>248630</v>
      </c>
      <c r="AH22" s="194">
        <f t="shared" si="1"/>
        <v>249739</v>
      </c>
      <c r="AI22" s="194">
        <f t="shared" si="1"/>
        <v>250072</v>
      </c>
      <c r="AJ22" s="194">
        <f t="shared" si="1"/>
        <v>264054</v>
      </c>
      <c r="AK22" s="194">
        <f t="shared" si="1"/>
        <v>276539</v>
      </c>
      <c r="AL22" s="194">
        <f t="shared" si="1"/>
        <v>281976</v>
      </c>
      <c r="AM22" s="194">
        <f t="shared" si="1"/>
        <v>283197</v>
      </c>
      <c r="AN22" s="194">
        <f t="shared" si="1"/>
        <v>295515</v>
      </c>
      <c r="AO22" s="194">
        <f t="shared" si="1"/>
        <v>300064</v>
      </c>
      <c r="AP22" s="194">
        <f t="shared" si="1"/>
        <v>299510</v>
      </c>
      <c r="AQ22" s="194">
        <f t="shared" si="1"/>
        <v>300786</v>
      </c>
      <c r="AR22" s="194">
        <f t="shared" si="1"/>
        <v>316322</v>
      </c>
      <c r="AS22" s="14"/>
      <c r="AT22" s="14"/>
      <c r="AU22" s="14"/>
      <c r="AV22" s="14"/>
      <c r="AW22" s="14"/>
      <c r="AX22" s="14"/>
      <c r="AY22" s="14"/>
      <c r="AZ22" s="14"/>
    </row>
    <row r="23" spans="1:52" ht="15" customHeight="1" x14ac:dyDescent="0.25">
      <c r="A23" s="90">
        <v>2125</v>
      </c>
      <c r="B23" s="193">
        <f t="shared" ref="B23:AR23" si="2">ROUND(B75*РАСЧЕТНЫЙ_КОЭФФИЦИЕНТ,0)</f>
        <v>111303</v>
      </c>
      <c r="C23" s="193">
        <f t="shared" si="2"/>
        <v>114355</v>
      </c>
      <c r="D23" s="193">
        <f t="shared" si="2"/>
        <v>118184</v>
      </c>
      <c r="E23" s="194">
        <f t="shared" si="2"/>
        <v>120181</v>
      </c>
      <c r="F23" s="194">
        <f t="shared" si="2"/>
        <v>121624</v>
      </c>
      <c r="G23" s="194">
        <f t="shared" si="2"/>
        <v>128504</v>
      </c>
      <c r="H23" s="194">
        <f t="shared" si="2"/>
        <v>138103</v>
      </c>
      <c r="I23" s="194">
        <f t="shared" si="2"/>
        <v>138436</v>
      </c>
      <c r="J23" s="194">
        <f t="shared" si="2"/>
        <v>140766</v>
      </c>
      <c r="K23" s="194">
        <f t="shared" si="2"/>
        <v>146925</v>
      </c>
      <c r="L23" s="194">
        <f t="shared" si="2"/>
        <v>152363</v>
      </c>
      <c r="M23" s="194">
        <f t="shared" si="2"/>
        <v>155969</v>
      </c>
      <c r="N23" s="194">
        <f t="shared" si="2"/>
        <v>158910</v>
      </c>
      <c r="O23" s="194">
        <f t="shared" si="2"/>
        <v>166511</v>
      </c>
      <c r="P23" s="194">
        <f t="shared" si="2"/>
        <v>176998</v>
      </c>
      <c r="Q23" s="194">
        <f t="shared" si="2"/>
        <v>179162</v>
      </c>
      <c r="R23" s="194">
        <f t="shared" si="2"/>
        <v>180771</v>
      </c>
      <c r="S23" s="194">
        <f t="shared" si="2"/>
        <v>186763</v>
      </c>
      <c r="T23" s="194">
        <f t="shared" si="2"/>
        <v>194920</v>
      </c>
      <c r="U23" s="194">
        <f t="shared" si="2"/>
        <v>195086</v>
      </c>
      <c r="V23" s="194">
        <f t="shared" si="2"/>
        <v>197084</v>
      </c>
      <c r="W23" s="194">
        <f t="shared" si="2"/>
        <v>202299</v>
      </c>
      <c r="X23" s="194">
        <f t="shared" si="2"/>
        <v>210844</v>
      </c>
      <c r="Y23" s="194">
        <f t="shared" si="2"/>
        <v>212287</v>
      </c>
      <c r="Z23" s="194">
        <f t="shared" si="2"/>
        <v>213896</v>
      </c>
      <c r="AA23" s="194">
        <f t="shared" si="2"/>
        <v>222052</v>
      </c>
      <c r="AB23" s="194">
        <f t="shared" si="2"/>
        <v>228211</v>
      </c>
      <c r="AC23" s="194">
        <f t="shared" si="2"/>
        <v>235646</v>
      </c>
      <c r="AD23" s="194">
        <f t="shared" si="2"/>
        <v>236534</v>
      </c>
      <c r="AE23" s="194">
        <f t="shared" si="2"/>
        <v>242859</v>
      </c>
      <c r="AF23" s="194">
        <f t="shared" si="2"/>
        <v>253901</v>
      </c>
      <c r="AG23" s="194">
        <f t="shared" si="2"/>
        <v>257507</v>
      </c>
      <c r="AH23" s="194">
        <f t="shared" si="2"/>
        <v>256453</v>
      </c>
      <c r="AI23" s="194">
        <f t="shared" si="2"/>
        <v>264221</v>
      </c>
      <c r="AJ23" s="194">
        <f t="shared" si="2"/>
        <v>272877</v>
      </c>
      <c r="AK23" s="194">
        <f t="shared" si="2"/>
        <v>280478</v>
      </c>
      <c r="AL23" s="194">
        <f t="shared" si="2"/>
        <v>288301</v>
      </c>
      <c r="AM23" s="194">
        <f t="shared" si="2"/>
        <v>295348</v>
      </c>
      <c r="AN23" s="194">
        <f t="shared" si="2"/>
        <v>305280</v>
      </c>
      <c r="AO23" s="194">
        <f t="shared" si="2"/>
        <v>309663</v>
      </c>
      <c r="AP23" s="194">
        <f t="shared" si="2"/>
        <v>311439</v>
      </c>
      <c r="AQ23" s="194">
        <f t="shared" si="2"/>
        <v>315600</v>
      </c>
      <c r="AR23" s="194">
        <f t="shared" si="2"/>
        <v>325366</v>
      </c>
      <c r="AS23" s="14"/>
      <c r="AT23" s="14"/>
      <c r="AU23" s="14"/>
      <c r="AV23" s="14"/>
      <c r="AW23" s="14"/>
      <c r="AX23" s="14"/>
      <c r="AY23" s="14"/>
      <c r="AZ23" s="14"/>
    </row>
    <row r="24" spans="1:52" x14ac:dyDescent="0.25">
      <c r="A24" s="90">
        <v>2250</v>
      </c>
      <c r="B24" s="193">
        <f t="shared" ref="B24:AR24" si="3">ROUND(B76*РАСЧЕТНЫЙ_КОЭФФИЦИЕНТ,0)</f>
        <v>114189</v>
      </c>
      <c r="C24" s="193">
        <f t="shared" si="3"/>
        <v>117795</v>
      </c>
      <c r="D24" s="193">
        <f t="shared" si="3"/>
        <v>119238</v>
      </c>
      <c r="E24" s="194">
        <f t="shared" si="3"/>
        <v>121069</v>
      </c>
      <c r="F24" s="194">
        <f t="shared" si="3"/>
        <v>123399</v>
      </c>
      <c r="G24" s="194">
        <f t="shared" si="3"/>
        <v>132443</v>
      </c>
      <c r="H24" s="194">
        <f t="shared" si="3"/>
        <v>141876</v>
      </c>
      <c r="I24" s="194">
        <f t="shared" si="3"/>
        <v>141543</v>
      </c>
      <c r="J24" s="194">
        <f t="shared" si="3"/>
        <v>142597</v>
      </c>
      <c r="K24" s="194">
        <f t="shared" si="3"/>
        <v>148922</v>
      </c>
      <c r="L24" s="194">
        <f t="shared" si="3"/>
        <v>155248</v>
      </c>
      <c r="M24" s="194">
        <f t="shared" si="3"/>
        <v>159631</v>
      </c>
      <c r="N24" s="194">
        <f t="shared" si="3"/>
        <v>162128</v>
      </c>
      <c r="O24" s="194">
        <f t="shared" si="3"/>
        <v>170451</v>
      </c>
      <c r="P24" s="194">
        <f t="shared" si="3"/>
        <v>181881</v>
      </c>
      <c r="Q24" s="194">
        <f t="shared" si="3"/>
        <v>182047</v>
      </c>
      <c r="R24" s="194">
        <f t="shared" si="3"/>
        <v>184211</v>
      </c>
      <c r="S24" s="194">
        <f t="shared" si="3"/>
        <v>190370</v>
      </c>
      <c r="T24" s="194">
        <f t="shared" si="3"/>
        <v>200357</v>
      </c>
      <c r="U24" s="194">
        <f t="shared" si="3"/>
        <v>200524</v>
      </c>
      <c r="V24" s="194">
        <f t="shared" si="3"/>
        <v>199802</v>
      </c>
      <c r="W24" s="194">
        <f t="shared" si="3"/>
        <v>207903</v>
      </c>
      <c r="X24" s="194">
        <f t="shared" si="3"/>
        <v>216781</v>
      </c>
      <c r="Y24" s="194">
        <f t="shared" si="3"/>
        <v>215893</v>
      </c>
      <c r="Z24" s="194">
        <f t="shared" si="3"/>
        <v>217724</v>
      </c>
      <c r="AA24" s="194">
        <f t="shared" si="3"/>
        <v>228544</v>
      </c>
      <c r="AB24" s="194">
        <f t="shared" si="3"/>
        <v>231984</v>
      </c>
      <c r="AC24" s="194">
        <f t="shared" si="3"/>
        <v>237255</v>
      </c>
      <c r="AD24" s="194">
        <f t="shared" si="3"/>
        <v>240695</v>
      </c>
      <c r="AE24" s="194">
        <f t="shared" si="3"/>
        <v>249018</v>
      </c>
      <c r="AF24" s="194">
        <f t="shared" si="3"/>
        <v>258228</v>
      </c>
      <c r="AG24" s="194">
        <f t="shared" si="3"/>
        <v>259505</v>
      </c>
      <c r="AH24" s="194">
        <f t="shared" si="3"/>
        <v>264054</v>
      </c>
      <c r="AI24" s="194">
        <f t="shared" si="3"/>
        <v>268715</v>
      </c>
      <c r="AJ24" s="194">
        <f t="shared" si="3"/>
        <v>278703</v>
      </c>
      <c r="AK24" s="194">
        <f t="shared" si="3"/>
        <v>286470</v>
      </c>
      <c r="AL24" s="194">
        <f t="shared" si="3"/>
        <v>291353</v>
      </c>
      <c r="AM24" s="194">
        <f t="shared" si="3"/>
        <v>304226</v>
      </c>
      <c r="AN24" s="194">
        <f t="shared" si="3"/>
        <v>311994</v>
      </c>
      <c r="AO24" s="194">
        <f t="shared" si="3"/>
        <v>316155</v>
      </c>
      <c r="AP24" s="194">
        <f t="shared" si="3"/>
        <v>318319</v>
      </c>
      <c r="AQ24" s="194">
        <f t="shared" si="3"/>
        <v>322647</v>
      </c>
      <c r="AR24" s="194">
        <f t="shared" si="3"/>
        <v>333522</v>
      </c>
      <c r="AS24" s="14"/>
      <c r="AT24" s="14"/>
      <c r="AU24" s="14"/>
      <c r="AV24" s="14"/>
      <c r="AW24" s="14"/>
      <c r="AX24" s="14"/>
      <c r="AY24" s="14"/>
      <c r="AZ24" s="14"/>
    </row>
    <row r="25" spans="1:52" x14ac:dyDescent="0.25">
      <c r="A25" s="90">
        <v>2375</v>
      </c>
      <c r="B25" s="193">
        <f t="shared" ref="B25:AR25" si="4">ROUND(B77*РАСЧЕТНЫЙ_КОЭФФИЦИЕНТ,0)</f>
        <v>120181</v>
      </c>
      <c r="C25" s="193">
        <f t="shared" si="4"/>
        <v>123233</v>
      </c>
      <c r="D25" s="193">
        <f t="shared" si="4"/>
        <v>126506</v>
      </c>
      <c r="E25" s="194">
        <f t="shared" si="4"/>
        <v>130113</v>
      </c>
      <c r="F25" s="194">
        <f t="shared" si="4"/>
        <v>132277</v>
      </c>
      <c r="G25" s="194">
        <f t="shared" si="4"/>
        <v>140988</v>
      </c>
      <c r="H25" s="194">
        <f t="shared" si="4"/>
        <v>147646</v>
      </c>
      <c r="I25" s="194">
        <f t="shared" si="4"/>
        <v>155081</v>
      </c>
      <c r="J25" s="194">
        <f t="shared" si="4"/>
        <v>156690</v>
      </c>
      <c r="K25" s="194">
        <f t="shared" si="4"/>
        <v>158189</v>
      </c>
      <c r="L25" s="194">
        <f t="shared" si="4"/>
        <v>165235</v>
      </c>
      <c r="M25" s="194">
        <f t="shared" si="4"/>
        <v>173003</v>
      </c>
      <c r="N25" s="194">
        <f t="shared" si="4"/>
        <v>177719</v>
      </c>
      <c r="O25" s="194">
        <f t="shared" si="4"/>
        <v>185876</v>
      </c>
      <c r="P25" s="194">
        <f t="shared" si="4"/>
        <v>193255</v>
      </c>
      <c r="Q25" s="194">
        <f t="shared" si="4"/>
        <v>196529</v>
      </c>
      <c r="R25" s="194">
        <f t="shared" si="4"/>
        <v>201966</v>
      </c>
      <c r="S25" s="194">
        <f t="shared" si="4"/>
        <v>205739</v>
      </c>
      <c r="T25" s="194">
        <f t="shared" si="4"/>
        <v>214617</v>
      </c>
      <c r="U25" s="194">
        <f t="shared" si="4"/>
        <v>212842</v>
      </c>
      <c r="V25" s="194">
        <f t="shared" si="4"/>
        <v>215005</v>
      </c>
      <c r="W25" s="194">
        <f t="shared" si="4"/>
        <v>223661</v>
      </c>
      <c r="X25" s="194">
        <f t="shared" si="4"/>
        <v>232927</v>
      </c>
      <c r="Y25" s="194">
        <f t="shared" si="4"/>
        <v>236700</v>
      </c>
      <c r="Z25" s="194">
        <f t="shared" si="4"/>
        <v>240695</v>
      </c>
      <c r="AA25" s="194">
        <f t="shared" si="4"/>
        <v>245411</v>
      </c>
      <c r="AB25" s="194">
        <f t="shared" si="4"/>
        <v>254455</v>
      </c>
      <c r="AC25" s="194">
        <f t="shared" si="4"/>
        <v>261336</v>
      </c>
      <c r="AD25" s="194">
        <f t="shared" si="4"/>
        <v>264387</v>
      </c>
      <c r="AE25" s="194">
        <f t="shared" si="4"/>
        <v>273986</v>
      </c>
      <c r="AF25" s="194">
        <f t="shared" si="4"/>
        <v>284473</v>
      </c>
      <c r="AG25" s="194">
        <f t="shared" si="4"/>
        <v>286082</v>
      </c>
      <c r="AH25" s="194">
        <f t="shared" si="4"/>
        <v>290299</v>
      </c>
      <c r="AI25" s="194">
        <f t="shared" si="4"/>
        <v>291353</v>
      </c>
      <c r="AJ25" s="194">
        <f t="shared" si="4"/>
        <v>301285</v>
      </c>
      <c r="AK25" s="194">
        <f t="shared" si="4"/>
        <v>319762</v>
      </c>
      <c r="AL25" s="194">
        <f t="shared" si="4"/>
        <v>328806</v>
      </c>
      <c r="AM25" s="194">
        <f t="shared" si="4"/>
        <v>333522</v>
      </c>
      <c r="AN25" s="194">
        <f t="shared" si="4"/>
        <v>337850</v>
      </c>
      <c r="AO25" s="194">
        <f t="shared" si="4"/>
        <v>342733</v>
      </c>
      <c r="AP25" s="194">
        <f t="shared" si="4"/>
        <v>351777</v>
      </c>
      <c r="AQ25" s="194">
        <f t="shared" si="4"/>
        <v>356881</v>
      </c>
      <c r="AR25" s="194">
        <f t="shared" si="4"/>
        <v>361764</v>
      </c>
      <c r="AS25" s="14"/>
      <c r="AT25" s="14"/>
      <c r="AU25" s="14"/>
      <c r="AV25" s="14"/>
      <c r="AW25" s="14"/>
      <c r="AX25" s="14"/>
      <c r="AY25" s="14"/>
      <c r="AZ25" s="14"/>
    </row>
    <row r="26" spans="1:52" x14ac:dyDescent="0.25">
      <c r="A26" s="90">
        <v>2500</v>
      </c>
      <c r="B26" s="193">
        <f t="shared" ref="B26:AR26" si="5">ROUND(B78*РАСЧЕТНЫЙ_КОЭФФИЦИЕНТ,0)</f>
        <v>121069</v>
      </c>
      <c r="C26" s="193">
        <f t="shared" si="5"/>
        <v>125397</v>
      </c>
      <c r="D26" s="193">
        <f t="shared" si="5"/>
        <v>129392</v>
      </c>
      <c r="E26" s="194">
        <f t="shared" si="5"/>
        <v>134108</v>
      </c>
      <c r="F26" s="194">
        <f t="shared" si="5"/>
        <v>136993</v>
      </c>
      <c r="G26" s="194">
        <f t="shared" si="5"/>
        <v>144983</v>
      </c>
      <c r="H26" s="194">
        <f t="shared" si="5"/>
        <v>154194</v>
      </c>
      <c r="I26" s="194">
        <f t="shared" si="5"/>
        <v>159409</v>
      </c>
      <c r="J26" s="194">
        <f t="shared" si="5"/>
        <v>163238</v>
      </c>
      <c r="K26" s="194">
        <f t="shared" si="5"/>
        <v>165790</v>
      </c>
      <c r="L26" s="194">
        <f t="shared" si="5"/>
        <v>174279</v>
      </c>
      <c r="M26" s="194">
        <f t="shared" si="5"/>
        <v>180050</v>
      </c>
      <c r="N26" s="194">
        <f t="shared" si="5"/>
        <v>182768</v>
      </c>
      <c r="O26" s="194">
        <f t="shared" si="5"/>
        <v>195086</v>
      </c>
      <c r="P26" s="194">
        <f t="shared" si="5"/>
        <v>198859</v>
      </c>
      <c r="Q26" s="194">
        <f t="shared" si="5"/>
        <v>205406</v>
      </c>
      <c r="R26" s="194">
        <f t="shared" si="5"/>
        <v>210289</v>
      </c>
      <c r="S26" s="194">
        <f t="shared" si="5"/>
        <v>214617</v>
      </c>
      <c r="T26" s="194">
        <f t="shared" si="5"/>
        <v>224050</v>
      </c>
      <c r="U26" s="194">
        <f t="shared" si="5"/>
        <v>224382</v>
      </c>
      <c r="V26" s="194">
        <f t="shared" si="5"/>
        <v>226380</v>
      </c>
      <c r="W26" s="194">
        <f t="shared" si="5"/>
        <v>235424</v>
      </c>
      <c r="X26" s="194">
        <f t="shared" si="5"/>
        <v>240140</v>
      </c>
      <c r="Y26" s="194">
        <f t="shared" si="5"/>
        <v>245189</v>
      </c>
      <c r="Z26" s="194">
        <f t="shared" si="5"/>
        <v>251182</v>
      </c>
      <c r="AA26" s="194">
        <f t="shared" si="5"/>
        <v>258617</v>
      </c>
      <c r="AB26" s="194">
        <f t="shared" si="5"/>
        <v>263333</v>
      </c>
      <c r="AC26" s="194">
        <f t="shared" si="5"/>
        <v>275429</v>
      </c>
      <c r="AD26" s="194">
        <f t="shared" si="5"/>
        <v>279424</v>
      </c>
      <c r="AE26" s="194">
        <f t="shared" si="5"/>
        <v>290299</v>
      </c>
      <c r="AF26" s="194">
        <f t="shared" si="5"/>
        <v>294793</v>
      </c>
      <c r="AG26" s="194">
        <f t="shared" si="5"/>
        <v>299676</v>
      </c>
      <c r="AH26" s="194">
        <f t="shared" si="5"/>
        <v>304559</v>
      </c>
      <c r="AI26" s="194">
        <f t="shared" si="5"/>
        <v>307666</v>
      </c>
      <c r="AJ26" s="194">
        <f t="shared" si="5"/>
        <v>318707</v>
      </c>
      <c r="AK26" s="194">
        <f t="shared" si="5"/>
        <v>337350</v>
      </c>
      <c r="AL26" s="194">
        <f t="shared" si="5"/>
        <v>341290</v>
      </c>
      <c r="AM26" s="194">
        <f t="shared" si="5"/>
        <v>353275</v>
      </c>
      <c r="AN26" s="194">
        <f t="shared" si="5"/>
        <v>358657</v>
      </c>
      <c r="AO26" s="194">
        <f t="shared" si="5"/>
        <v>362818</v>
      </c>
      <c r="AP26" s="194">
        <f t="shared" si="5"/>
        <v>372972</v>
      </c>
      <c r="AQ26" s="194">
        <f t="shared" si="5"/>
        <v>378410</v>
      </c>
      <c r="AR26" s="194">
        <f t="shared" si="5"/>
        <v>384014</v>
      </c>
      <c r="AS26" s="14"/>
      <c r="AT26" s="14"/>
      <c r="AU26" s="14"/>
      <c r="AV26" s="14"/>
      <c r="AW26" s="14"/>
      <c r="AX26" s="14"/>
      <c r="AY26" s="14"/>
      <c r="AZ26" s="14"/>
    </row>
    <row r="27" spans="1:52" x14ac:dyDescent="0.25">
      <c r="A27" s="90">
        <v>2625</v>
      </c>
      <c r="B27" s="193">
        <f t="shared" ref="B27:AR27" si="6">ROUND(B79*РАСЧЕТНЫЙ_КОЭФФИЦИЕНТ,0)</f>
        <v>127061</v>
      </c>
      <c r="C27" s="193">
        <f t="shared" si="6"/>
        <v>131722</v>
      </c>
      <c r="D27" s="193">
        <f t="shared" si="6"/>
        <v>134441</v>
      </c>
      <c r="E27" s="194">
        <f t="shared" si="6"/>
        <v>136827</v>
      </c>
      <c r="F27" s="194">
        <f t="shared" si="6"/>
        <v>139545</v>
      </c>
      <c r="G27" s="194">
        <f t="shared" si="6"/>
        <v>150753</v>
      </c>
      <c r="H27" s="194">
        <f t="shared" si="6"/>
        <v>162516</v>
      </c>
      <c r="I27" s="194">
        <f t="shared" si="6"/>
        <v>164680</v>
      </c>
      <c r="J27" s="194">
        <f t="shared" si="6"/>
        <v>165568</v>
      </c>
      <c r="K27" s="194">
        <f t="shared" si="6"/>
        <v>173891</v>
      </c>
      <c r="L27" s="194">
        <f t="shared" si="6"/>
        <v>182768</v>
      </c>
      <c r="M27" s="194">
        <f t="shared" si="6"/>
        <v>186375</v>
      </c>
      <c r="N27" s="194">
        <f t="shared" si="6"/>
        <v>188594</v>
      </c>
      <c r="O27" s="194">
        <f t="shared" si="6"/>
        <v>200135</v>
      </c>
      <c r="P27" s="194">
        <f t="shared" si="6"/>
        <v>208292</v>
      </c>
      <c r="Q27" s="194">
        <f t="shared" si="6"/>
        <v>211898</v>
      </c>
      <c r="R27" s="194">
        <f t="shared" si="6"/>
        <v>213008</v>
      </c>
      <c r="S27" s="194">
        <f t="shared" si="6"/>
        <v>222219</v>
      </c>
      <c r="T27" s="194">
        <f t="shared" si="6"/>
        <v>230930</v>
      </c>
      <c r="U27" s="194">
        <f t="shared" si="6"/>
        <v>231263</v>
      </c>
      <c r="V27" s="194">
        <f t="shared" si="6"/>
        <v>233981</v>
      </c>
      <c r="W27" s="194">
        <f t="shared" si="6"/>
        <v>238309</v>
      </c>
      <c r="X27" s="194">
        <f t="shared" si="6"/>
        <v>248297</v>
      </c>
      <c r="Y27" s="194">
        <f t="shared" si="6"/>
        <v>253013</v>
      </c>
      <c r="Z27" s="194">
        <f t="shared" si="6"/>
        <v>254622</v>
      </c>
      <c r="AA27" s="194">
        <f t="shared" si="6"/>
        <v>267273</v>
      </c>
      <c r="AB27" s="194">
        <f t="shared" si="6"/>
        <v>272155</v>
      </c>
      <c r="AC27" s="194">
        <f t="shared" si="6"/>
        <v>278148</v>
      </c>
      <c r="AD27" s="194">
        <f t="shared" si="6"/>
        <v>285028</v>
      </c>
      <c r="AE27" s="194">
        <f t="shared" si="6"/>
        <v>298622</v>
      </c>
      <c r="AF27" s="194">
        <f t="shared" si="6"/>
        <v>303671</v>
      </c>
      <c r="AG27" s="194">
        <f t="shared" si="6"/>
        <v>308387</v>
      </c>
      <c r="AH27" s="194">
        <f t="shared" si="6"/>
        <v>306945</v>
      </c>
      <c r="AI27" s="194">
        <f t="shared" si="6"/>
        <v>316488</v>
      </c>
      <c r="AJ27" s="194">
        <f t="shared" si="6"/>
        <v>327530</v>
      </c>
      <c r="AK27" s="194">
        <f t="shared" si="6"/>
        <v>337517</v>
      </c>
      <c r="AL27" s="194">
        <f t="shared" si="6"/>
        <v>344175</v>
      </c>
      <c r="AM27" s="194">
        <f t="shared" si="6"/>
        <v>364816</v>
      </c>
      <c r="AN27" s="194">
        <f t="shared" si="6"/>
        <v>375691</v>
      </c>
      <c r="AO27" s="194">
        <f t="shared" si="6"/>
        <v>376412</v>
      </c>
      <c r="AP27" s="194">
        <f t="shared" si="6"/>
        <v>377522</v>
      </c>
      <c r="AQ27" s="194">
        <f t="shared" si="6"/>
        <v>387454</v>
      </c>
      <c r="AR27" s="194">
        <f t="shared" si="6"/>
        <v>395943</v>
      </c>
      <c r="AS27" s="14"/>
      <c r="AT27" s="14"/>
      <c r="AU27" s="14"/>
      <c r="AV27" s="14"/>
      <c r="AW27" s="14"/>
      <c r="AX27" s="14"/>
      <c r="AY27" s="14"/>
      <c r="AZ27" s="14"/>
    </row>
    <row r="28" spans="1:52" x14ac:dyDescent="0.25">
      <c r="A28" s="90">
        <v>2750</v>
      </c>
      <c r="B28" s="193">
        <f t="shared" ref="B28:AR28" si="7">ROUND(B80*РАСЧЕТНЫЙ_КОЭФФИЦИЕНТ,0)</f>
        <v>129558</v>
      </c>
      <c r="C28" s="193">
        <f t="shared" si="7"/>
        <v>134441</v>
      </c>
      <c r="D28" s="193">
        <f t="shared" si="7"/>
        <v>137382</v>
      </c>
      <c r="E28" s="194">
        <f t="shared" si="7"/>
        <v>139324</v>
      </c>
      <c r="F28" s="194">
        <f t="shared" si="7"/>
        <v>141876</v>
      </c>
      <c r="G28" s="194">
        <f t="shared" si="7"/>
        <v>154360</v>
      </c>
      <c r="H28" s="194">
        <f t="shared" si="7"/>
        <v>165402</v>
      </c>
      <c r="I28" s="194">
        <f t="shared" si="7"/>
        <v>168287</v>
      </c>
      <c r="J28" s="194">
        <f t="shared" si="7"/>
        <v>169230</v>
      </c>
      <c r="K28" s="194">
        <f t="shared" si="7"/>
        <v>178774</v>
      </c>
      <c r="L28" s="194">
        <f t="shared" si="7"/>
        <v>187485</v>
      </c>
      <c r="M28" s="194">
        <f t="shared" si="7"/>
        <v>190204</v>
      </c>
      <c r="N28" s="194">
        <f t="shared" si="7"/>
        <v>190204</v>
      </c>
      <c r="O28" s="194">
        <f t="shared" si="7"/>
        <v>204519</v>
      </c>
      <c r="P28" s="194">
        <f t="shared" si="7"/>
        <v>213563</v>
      </c>
      <c r="Q28" s="194">
        <f t="shared" si="7"/>
        <v>216282</v>
      </c>
      <c r="R28" s="194">
        <f t="shared" si="7"/>
        <v>217724</v>
      </c>
      <c r="S28" s="194">
        <f t="shared" si="7"/>
        <v>224604</v>
      </c>
      <c r="T28" s="194">
        <f t="shared" si="7"/>
        <v>235979</v>
      </c>
      <c r="U28" s="194">
        <f t="shared" si="7"/>
        <v>236367</v>
      </c>
      <c r="V28" s="194">
        <f t="shared" si="7"/>
        <v>236534</v>
      </c>
      <c r="W28" s="194">
        <f t="shared" si="7"/>
        <v>243580</v>
      </c>
      <c r="X28" s="194">
        <f t="shared" si="7"/>
        <v>255510</v>
      </c>
      <c r="Y28" s="194">
        <f t="shared" si="7"/>
        <v>255343</v>
      </c>
      <c r="Z28" s="194">
        <f t="shared" si="7"/>
        <v>259893</v>
      </c>
      <c r="AA28" s="194">
        <f t="shared" si="7"/>
        <v>270158</v>
      </c>
      <c r="AB28" s="194">
        <f t="shared" si="7"/>
        <v>277759</v>
      </c>
      <c r="AC28" s="194">
        <f t="shared" si="7"/>
        <v>281421</v>
      </c>
      <c r="AD28" s="194">
        <f t="shared" si="7"/>
        <v>285749</v>
      </c>
      <c r="AE28" s="194">
        <f t="shared" si="7"/>
        <v>302561</v>
      </c>
      <c r="AF28" s="194">
        <f t="shared" si="7"/>
        <v>307444</v>
      </c>
      <c r="AG28" s="194">
        <f t="shared" si="7"/>
        <v>312327</v>
      </c>
      <c r="AH28" s="194">
        <f t="shared" si="7"/>
        <v>313769</v>
      </c>
      <c r="AI28" s="194">
        <f t="shared" si="7"/>
        <v>320649</v>
      </c>
      <c r="AJ28" s="194">
        <f t="shared" si="7"/>
        <v>332079</v>
      </c>
      <c r="AK28" s="194">
        <f t="shared" si="7"/>
        <v>342733</v>
      </c>
      <c r="AL28" s="194">
        <f t="shared" si="7"/>
        <v>355217</v>
      </c>
      <c r="AM28" s="194">
        <f t="shared" si="7"/>
        <v>371529</v>
      </c>
      <c r="AN28" s="194">
        <f t="shared" si="7"/>
        <v>384568</v>
      </c>
      <c r="AO28" s="194">
        <f t="shared" si="7"/>
        <v>382405</v>
      </c>
      <c r="AP28" s="194">
        <f t="shared" si="7"/>
        <v>384347</v>
      </c>
      <c r="AQ28" s="194">
        <f t="shared" si="7"/>
        <v>393613</v>
      </c>
      <c r="AR28" s="194">
        <f t="shared" si="7"/>
        <v>398662</v>
      </c>
      <c r="AS28" s="14"/>
      <c r="AT28" s="14"/>
      <c r="AU28" s="14"/>
      <c r="AV28" s="14"/>
      <c r="AW28" s="14"/>
      <c r="AX28" s="14"/>
      <c r="AY28" s="14"/>
      <c r="AZ28" s="14"/>
    </row>
    <row r="29" spans="1:52" ht="15" customHeight="1" x14ac:dyDescent="0.25">
      <c r="A29" s="90">
        <v>2875</v>
      </c>
      <c r="B29" s="193">
        <f t="shared" ref="B29:AR29" si="8">ROUND(B81*РАСЧЕТНЫЙ_КОЭФФИЦИЕНТ,0)</f>
        <v>133720</v>
      </c>
      <c r="C29" s="193">
        <f t="shared" si="8"/>
        <v>138602</v>
      </c>
      <c r="D29" s="193">
        <f t="shared" si="8"/>
        <v>143707</v>
      </c>
      <c r="E29" s="194">
        <f t="shared" si="8"/>
        <v>149144</v>
      </c>
      <c r="F29" s="194">
        <f t="shared" si="8"/>
        <v>151808</v>
      </c>
      <c r="G29" s="194">
        <f t="shared" si="8"/>
        <v>164125</v>
      </c>
      <c r="H29" s="194">
        <f t="shared" si="8"/>
        <v>173891</v>
      </c>
      <c r="I29" s="194">
        <f t="shared" si="8"/>
        <v>179883</v>
      </c>
      <c r="J29" s="194">
        <f t="shared" si="8"/>
        <v>184766</v>
      </c>
      <c r="K29" s="194">
        <f t="shared" si="8"/>
        <v>191813</v>
      </c>
      <c r="L29" s="194">
        <f t="shared" si="8"/>
        <v>201578</v>
      </c>
      <c r="M29" s="194">
        <f t="shared" si="8"/>
        <v>202854</v>
      </c>
      <c r="N29" s="194">
        <f t="shared" si="8"/>
        <v>209013</v>
      </c>
      <c r="O29" s="194">
        <f t="shared" si="8"/>
        <v>218446</v>
      </c>
      <c r="P29" s="194">
        <f t="shared" si="8"/>
        <v>228766</v>
      </c>
      <c r="Q29" s="194">
        <f t="shared" si="8"/>
        <v>231651</v>
      </c>
      <c r="R29" s="194">
        <f t="shared" si="8"/>
        <v>237255</v>
      </c>
      <c r="S29" s="194">
        <f t="shared" si="8"/>
        <v>242304</v>
      </c>
      <c r="T29" s="194">
        <f t="shared" si="8"/>
        <v>252624</v>
      </c>
      <c r="U29" s="194">
        <f t="shared" si="8"/>
        <v>253346</v>
      </c>
      <c r="V29" s="194">
        <f t="shared" si="8"/>
        <v>251182</v>
      </c>
      <c r="W29" s="194">
        <f t="shared" si="8"/>
        <v>261502</v>
      </c>
      <c r="X29" s="194">
        <f t="shared" si="8"/>
        <v>272155</v>
      </c>
      <c r="Y29" s="194">
        <f t="shared" si="8"/>
        <v>277759</v>
      </c>
      <c r="Z29" s="194">
        <f t="shared" si="8"/>
        <v>284639</v>
      </c>
      <c r="AA29" s="194">
        <f t="shared" si="8"/>
        <v>289578</v>
      </c>
      <c r="AB29" s="194">
        <f t="shared" si="8"/>
        <v>297679</v>
      </c>
      <c r="AC29" s="194">
        <f t="shared" si="8"/>
        <v>311272</v>
      </c>
      <c r="AD29" s="194">
        <f t="shared" si="8"/>
        <v>315989</v>
      </c>
      <c r="AE29" s="194">
        <f t="shared" si="8"/>
        <v>321038</v>
      </c>
      <c r="AF29" s="194">
        <f t="shared" si="8"/>
        <v>332967</v>
      </c>
      <c r="AG29" s="194">
        <f t="shared" si="8"/>
        <v>338571</v>
      </c>
      <c r="AH29" s="194">
        <f t="shared" si="8"/>
        <v>340236</v>
      </c>
      <c r="AI29" s="194">
        <f t="shared" si="8"/>
        <v>343676</v>
      </c>
      <c r="AJ29" s="194">
        <f t="shared" si="8"/>
        <v>359212</v>
      </c>
      <c r="AK29" s="194">
        <f t="shared" si="8"/>
        <v>372972</v>
      </c>
      <c r="AL29" s="194">
        <f t="shared" si="8"/>
        <v>384014</v>
      </c>
      <c r="AM29" s="194">
        <f t="shared" si="8"/>
        <v>397219</v>
      </c>
      <c r="AN29" s="194">
        <f t="shared" si="8"/>
        <v>402823</v>
      </c>
      <c r="AO29" s="194">
        <f t="shared" si="8"/>
        <v>408816</v>
      </c>
      <c r="AP29" s="194">
        <f t="shared" si="8"/>
        <v>411146</v>
      </c>
      <c r="AQ29" s="194">
        <f t="shared" si="8"/>
        <v>416417</v>
      </c>
      <c r="AR29" s="194">
        <f t="shared" si="8"/>
        <v>422187</v>
      </c>
      <c r="AS29" s="14"/>
      <c r="AT29" s="14"/>
      <c r="AU29" s="14"/>
      <c r="AV29" s="14"/>
      <c r="AW29" s="14"/>
      <c r="AX29" s="14"/>
      <c r="AY29" s="14"/>
      <c r="AZ29" s="14"/>
    </row>
    <row r="30" spans="1:52" ht="15" customHeight="1" x14ac:dyDescent="0.25">
      <c r="A30" s="90">
        <v>3000</v>
      </c>
      <c r="B30" s="193">
        <f t="shared" ref="B30:AR30" si="9">ROUND(B82*РАСЧЕТНЫЙ_КОЭФФИЦИЕНТ,0)</f>
        <v>137160</v>
      </c>
      <c r="C30" s="193">
        <f t="shared" si="9"/>
        <v>142042</v>
      </c>
      <c r="D30" s="193">
        <f t="shared" si="9"/>
        <v>147147</v>
      </c>
      <c r="E30" s="194">
        <f t="shared" si="9"/>
        <v>152529</v>
      </c>
      <c r="F30" s="194">
        <f t="shared" si="9"/>
        <v>156191</v>
      </c>
      <c r="G30" s="194">
        <f t="shared" si="9"/>
        <v>170451</v>
      </c>
      <c r="H30" s="194">
        <f t="shared" si="9"/>
        <v>178274</v>
      </c>
      <c r="I30" s="194">
        <f t="shared" si="9"/>
        <v>186209</v>
      </c>
      <c r="J30" s="194">
        <f t="shared" si="9"/>
        <v>189482</v>
      </c>
      <c r="K30" s="194">
        <f t="shared" si="9"/>
        <v>197639</v>
      </c>
      <c r="L30" s="194">
        <f t="shared" si="9"/>
        <v>207182</v>
      </c>
      <c r="M30" s="194">
        <f t="shared" si="9"/>
        <v>212287</v>
      </c>
      <c r="N30" s="194">
        <f t="shared" si="9"/>
        <v>218057</v>
      </c>
      <c r="O30" s="194">
        <f t="shared" si="9"/>
        <v>229487</v>
      </c>
      <c r="P30" s="194">
        <f t="shared" si="9"/>
        <v>234370</v>
      </c>
      <c r="Q30" s="194">
        <f t="shared" si="9"/>
        <v>237976</v>
      </c>
      <c r="R30" s="194">
        <f t="shared" si="9"/>
        <v>244302</v>
      </c>
      <c r="S30" s="194">
        <f t="shared" si="9"/>
        <v>250461</v>
      </c>
      <c r="T30" s="194">
        <f t="shared" si="9"/>
        <v>259671</v>
      </c>
      <c r="U30" s="194">
        <f t="shared" si="9"/>
        <v>260392</v>
      </c>
      <c r="V30" s="194">
        <f t="shared" si="9"/>
        <v>263111</v>
      </c>
      <c r="W30" s="194">
        <f t="shared" si="9"/>
        <v>274708</v>
      </c>
      <c r="X30" s="194">
        <f t="shared" si="9"/>
        <v>279757</v>
      </c>
      <c r="Y30" s="194">
        <f t="shared" si="9"/>
        <v>285028</v>
      </c>
      <c r="Z30" s="194">
        <f t="shared" si="9"/>
        <v>290077</v>
      </c>
      <c r="AA30" s="194">
        <f t="shared" si="9"/>
        <v>301285</v>
      </c>
      <c r="AB30" s="194">
        <f t="shared" si="9"/>
        <v>306945</v>
      </c>
      <c r="AC30" s="194">
        <f t="shared" si="9"/>
        <v>321038</v>
      </c>
      <c r="AD30" s="194">
        <f t="shared" si="9"/>
        <v>324811</v>
      </c>
      <c r="AE30" s="194">
        <f t="shared" si="9"/>
        <v>337517</v>
      </c>
      <c r="AF30" s="194">
        <f t="shared" si="9"/>
        <v>343454</v>
      </c>
      <c r="AG30" s="194">
        <f t="shared" si="9"/>
        <v>348170</v>
      </c>
      <c r="AH30" s="194">
        <f t="shared" si="9"/>
        <v>353774</v>
      </c>
      <c r="AI30" s="194">
        <f t="shared" si="9"/>
        <v>358324</v>
      </c>
      <c r="AJ30" s="194">
        <f t="shared" si="9"/>
        <v>371141</v>
      </c>
      <c r="AK30" s="194">
        <f t="shared" si="9"/>
        <v>384014</v>
      </c>
      <c r="AL30" s="194">
        <f t="shared" si="9"/>
        <v>394500</v>
      </c>
      <c r="AM30" s="194">
        <f t="shared" si="9"/>
        <v>410092</v>
      </c>
      <c r="AN30" s="194">
        <f t="shared" si="9"/>
        <v>416029</v>
      </c>
      <c r="AO30" s="194">
        <f t="shared" si="9"/>
        <v>421855</v>
      </c>
      <c r="AP30" s="194">
        <f t="shared" si="9"/>
        <v>429955</v>
      </c>
      <c r="AQ30" s="194">
        <f t="shared" si="9"/>
        <v>430177</v>
      </c>
      <c r="AR30" s="194">
        <f t="shared" si="9"/>
        <v>436114</v>
      </c>
      <c r="AS30" s="14"/>
      <c r="AT30" s="127"/>
      <c r="AU30" s="14"/>
      <c r="AV30" s="14"/>
      <c r="AW30" s="14"/>
      <c r="AX30" s="14"/>
      <c r="AY30" s="14"/>
      <c r="AZ30" s="14"/>
    </row>
    <row r="31" spans="1:52" x14ac:dyDescent="0.25">
      <c r="A31" s="90">
        <v>3125</v>
      </c>
      <c r="B31" s="193">
        <f t="shared" ref="B31:AR31" si="10">ROUND(B83*РАСЧЕТНЫЙ_КОЭФФИЦИЕНТ,0)</f>
        <v>143318</v>
      </c>
      <c r="C31" s="193">
        <f t="shared" si="10"/>
        <v>149144</v>
      </c>
      <c r="D31" s="193">
        <f t="shared" si="10"/>
        <v>153084</v>
      </c>
      <c r="E31" s="194">
        <f t="shared" si="10"/>
        <v>154194</v>
      </c>
      <c r="F31" s="194">
        <f t="shared" si="10"/>
        <v>157079</v>
      </c>
      <c r="G31" s="194">
        <f t="shared" si="10"/>
        <v>175001</v>
      </c>
      <c r="H31" s="194">
        <f t="shared" si="10"/>
        <v>188761</v>
      </c>
      <c r="I31" s="194">
        <f t="shared" si="10"/>
        <v>190204</v>
      </c>
      <c r="J31" s="194">
        <f t="shared" si="10"/>
        <v>193644</v>
      </c>
      <c r="K31" s="194">
        <f t="shared" si="10"/>
        <v>204130</v>
      </c>
      <c r="L31" s="194">
        <f t="shared" si="10"/>
        <v>214284</v>
      </c>
      <c r="M31" s="194">
        <f t="shared" si="10"/>
        <v>218057</v>
      </c>
      <c r="N31" s="194">
        <f t="shared" si="10"/>
        <v>220443</v>
      </c>
      <c r="O31" s="194">
        <f t="shared" si="10"/>
        <v>235424</v>
      </c>
      <c r="P31" s="194">
        <f t="shared" si="10"/>
        <v>241583</v>
      </c>
      <c r="Q31" s="194">
        <f t="shared" si="10"/>
        <v>244468</v>
      </c>
      <c r="R31" s="194">
        <f t="shared" si="10"/>
        <v>245744</v>
      </c>
      <c r="S31" s="194">
        <f t="shared" si="10"/>
        <v>256453</v>
      </c>
      <c r="T31" s="194">
        <f t="shared" si="10"/>
        <v>267273</v>
      </c>
      <c r="U31" s="194">
        <f t="shared" si="10"/>
        <v>267661</v>
      </c>
      <c r="V31" s="194">
        <f t="shared" si="10"/>
        <v>270935</v>
      </c>
      <c r="W31" s="194">
        <f t="shared" si="10"/>
        <v>282476</v>
      </c>
      <c r="X31" s="194">
        <f t="shared" si="10"/>
        <v>287358</v>
      </c>
      <c r="Y31" s="194">
        <f t="shared" si="10"/>
        <v>293184</v>
      </c>
      <c r="Z31" s="194">
        <f t="shared" si="10"/>
        <v>294960</v>
      </c>
      <c r="AA31" s="194">
        <f t="shared" si="10"/>
        <v>310385</v>
      </c>
      <c r="AB31" s="194">
        <f t="shared" si="10"/>
        <v>315434</v>
      </c>
      <c r="AC31" s="194">
        <f t="shared" si="10"/>
        <v>323035</v>
      </c>
      <c r="AD31" s="194">
        <f t="shared" si="10"/>
        <v>327363</v>
      </c>
      <c r="AE31" s="194">
        <f t="shared" si="10"/>
        <v>346395</v>
      </c>
      <c r="AF31" s="194">
        <f t="shared" si="10"/>
        <v>351777</v>
      </c>
      <c r="AG31" s="194">
        <f t="shared" si="10"/>
        <v>357214</v>
      </c>
      <c r="AH31" s="194">
        <f t="shared" si="10"/>
        <v>355772</v>
      </c>
      <c r="AI31" s="194">
        <f t="shared" si="10"/>
        <v>366480</v>
      </c>
      <c r="AJ31" s="194">
        <f t="shared" si="10"/>
        <v>384347</v>
      </c>
      <c r="AK31" s="194">
        <f t="shared" si="10"/>
        <v>389784</v>
      </c>
      <c r="AL31" s="194">
        <f t="shared" si="10"/>
        <v>397386</v>
      </c>
      <c r="AM31" s="194">
        <f t="shared" si="10"/>
        <v>424351</v>
      </c>
      <c r="AN31" s="194">
        <f t="shared" si="10"/>
        <v>433784</v>
      </c>
      <c r="AO31" s="194">
        <f t="shared" si="10"/>
        <v>437557</v>
      </c>
      <c r="AP31" s="194">
        <f t="shared" si="10"/>
        <v>433617</v>
      </c>
      <c r="AQ31" s="194">
        <f t="shared" si="10"/>
        <v>448598</v>
      </c>
      <c r="AR31" s="194">
        <f t="shared" si="10"/>
        <v>453703</v>
      </c>
      <c r="AS31" s="14"/>
      <c r="AT31" s="127"/>
      <c r="AU31" s="14"/>
      <c r="AV31" s="14"/>
      <c r="AW31" s="14"/>
      <c r="AX31" s="14"/>
      <c r="AY31" s="14"/>
      <c r="AZ31" s="14"/>
    </row>
    <row r="32" spans="1:52" x14ac:dyDescent="0.25">
      <c r="A32" s="90">
        <v>3250</v>
      </c>
      <c r="B32" s="193">
        <f t="shared" ref="B32:AR32" si="11">ROUND(B84*РАСЧЕТНЫЙ_КОЭФФИЦИЕНТ,0)</f>
        <v>146037</v>
      </c>
      <c r="C32" s="193">
        <f t="shared" si="11"/>
        <v>152030</v>
      </c>
      <c r="D32" s="193">
        <f t="shared" si="11"/>
        <v>156191</v>
      </c>
      <c r="E32" s="194">
        <f t="shared" si="11"/>
        <v>157412</v>
      </c>
      <c r="F32" s="194">
        <f t="shared" si="11"/>
        <v>161407</v>
      </c>
      <c r="G32" s="194">
        <f t="shared" si="11"/>
        <v>178607</v>
      </c>
      <c r="H32" s="194">
        <f t="shared" si="11"/>
        <v>192922</v>
      </c>
      <c r="I32" s="194">
        <f t="shared" si="11"/>
        <v>195253</v>
      </c>
      <c r="J32" s="194">
        <f t="shared" si="11"/>
        <v>195419</v>
      </c>
      <c r="K32" s="194">
        <f t="shared" si="11"/>
        <v>207737</v>
      </c>
      <c r="L32" s="194">
        <f t="shared" si="11"/>
        <v>218446</v>
      </c>
      <c r="M32" s="194">
        <f t="shared" si="11"/>
        <v>220776</v>
      </c>
      <c r="N32" s="194">
        <f t="shared" si="11"/>
        <v>224382</v>
      </c>
      <c r="O32" s="194">
        <f t="shared" si="11"/>
        <v>239419</v>
      </c>
      <c r="P32" s="194">
        <f t="shared" si="11"/>
        <v>247187</v>
      </c>
      <c r="Q32" s="194">
        <f t="shared" si="11"/>
        <v>248630</v>
      </c>
      <c r="R32" s="194">
        <f t="shared" si="11"/>
        <v>249739</v>
      </c>
      <c r="S32" s="194">
        <f t="shared" si="11"/>
        <v>263333</v>
      </c>
      <c r="T32" s="194">
        <f t="shared" si="11"/>
        <v>275096</v>
      </c>
      <c r="U32" s="194">
        <f t="shared" si="11"/>
        <v>272544</v>
      </c>
      <c r="V32" s="194">
        <f t="shared" si="11"/>
        <v>275984</v>
      </c>
      <c r="W32" s="194">
        <f t="shared" si="11"/>
        <v>289356</v>
      </c>
      <c r="X32" s="194">
        <f t="shared" si="11"/>
        <v>295515</v>
      </c>
      <c r="Y32" s="194">
        <f t="shared" si="11"/>
        <v>295515</v>
      </c>
      <c r="Z32" s="194">
        <f t="shared" si="11"/>
        <v>300064</v>
      </c>
      <c r="AA32" s="194">
        <f t="shared" si="11"/>
        <v>315600</v>
      </c>
      <c r="AB32" s="194">
        <f t="shared" si="11"/>
        <v>321038</v>
      </c>
      <c r="AC32" s="194">
        <f t="shared" si="11"/>
        <v>328806</v>
      </c>
      <c r="AD32" s="194">
        <f t="shared" si="11"/>
        <v>332967</v>
      </c>
      <c r="AE32" s="194">
        <f t="shared" si="11"/>
        <v>356326</v>
      </c>
      <c r="AF32" s="194">
        <f t="shared" si="11"/>
        <v>354717</v>
      </c>
      <c r="AG32" s="194">
        <f t="shared" si="11"/>
        <v>359933</v>
      </c>
      <c r="AH32" s="194">
        <f t="shared" si="11"/>
        <v>365925</v>
      </c>
      <c r="AI32" s="194">
        <f t="shared" si="11"/>
        <v>369920</v>
      </c>
      <c r="AJ32" s="194">
        <f t="shared" si="11"/>
        <v>390505</v>
      </c>
      <c r="AK32" s="194">
        <f t="shared" si="11"/>
        <v>398662</v>
      </c>
      <c r="AL32" s="194">
        <f t="shared" si="11"/>
        <v>402823</v>
      </c>
      <c r="AM32" s="194">
        <f t="shared" si="11"/>
        <v>435948</v>
      </c>
      <c r="AN32" s="194">
        <f t="shared" si="11"/>
        <v>446435</v>
      </c>
      <c r="AO32" s="194">
        <f t="shared" si="11"/>
        <v>443938</v>
      </c>
      <c r="AP32" s="194">
        <f t="shared" si="11"/>
        <v>444659</v>
      </c>
      <c r="AQ32" s="194">
        <f t="shared" si="11"/>
        <v>452039</v>
      </c>
      <c r="AR32" s="194">
        <f t="shared" si="11"/>
        <v>465078</v>
      </c>
      <c r="AS32" s="14"/>
      <c r="AT32" s="14"/>
      <c r="AU32" s="14"/>
      <c r="AV32" s="14"/>
      <c r="AW32" s="14"/>
      <c r="AX32" s="14"/>
      <c r="AY32" s="14"/>
      <c r="AZ32" s="14"/>
    </row>
    <row r="33" spans="1:52" x14ac:dyDescent="0.25">
      <c r="A33" s="90">
        <v>3375</v>
      </c>
      <c r="B33" s="193">
        <f t="shared" ref="B33:AR33" si="12">ROUND(B85*РАСЧЕТНЫЙ_КОЭФФИЦИЕНТ,0)</f>
        <v>150587</v>
      </c>
      <c r="C33" s="193">
        <f t="shared" si="12"/>
        <v>156690</v>
      </c>
      <c r="D33" s="193">
        <f t="shared" si="12"/>
        <v>163238</v>
      </c>
      <c r="E33" s="194">
        <f t="shared" si="12"/>
        <v>170118</v>
      </c>
      <c r="F33" s="194">
        <f t="shared" si="12"/>
        <v>174279</v>
      </c>
      <c r="G33" s="194">
        <f t="shared" si="12"/>
        <v>188927</v>
      </c>
      <c r="H33" s="194">
        <f t="shared" si="12"/>
        <v>198138</v>
      </c>
      <c r="I33" s="194">
        <f t="shared" si="12"/>
        <v>204297</v>
      </c>
      <c r="J33" s="194">
        <f t="shared" si="12"/>
        <v>208680</v>
      </c>
      <c r="K33" s="194">
        <f t="shared" si="12"/>
        <v>219000</v>
      </c>
      <c r="L33" s="194">
        <f t="shared" si="12"/>
        <v>229487</v>
      </c>
      <c r="M33" s="194">
        <f t="shared" si="12"/>
        <v>235424</v>
      </c>
      <c r="N33" s="194">
        <f t="shared" si="12"/>
        <v>238531</v>
      </c>
      <c r="O33" s="194">
        <f t="shared" si="12"/>
        <v>249351</v>
      </c>
      <c r="P33" s="194">
        <f t="shared" si="12"/>
        <v>260392</v>
      </c>
      <c r="Q33" s="194">
        <f t="shared" si="12"/>
        <v>264221</v>
      </c>
      <c r="R33" s="194">
        <f t="shared" si="12"/>
        <v>270546</v>
      </c>
      <c r="S33" s="194">
        <f t="shared" si="12"/>
        <v>277759</v>
      </c>
      <c r="T33" s="194">
        <f t="shared" si="12"/>
        <v>288801</v>
      </c>
      <c r="U33" s="194">
        <f t="shared" si="12"/>
        <v>289356</v>
      </c>
      <c r="V33" s="194">
        <f t="shared" si="12"/>
        <v>287747</v>
      </c>
      <c r="W33" s="194">
        <f t="shared" si="12"/>
        <v>299510</v>
      </c>
      <c r="X33" s="194">
        <f t="shared" si="12"/>
        <v>311272</v>
      </c>
      <c r="Y33" s="194">
        <f t="shared" si="12"/>
        <v>317209</v>
      </c>
      <c r="Z33" s="194">
        <f t="shared" si="12"/>
        <v>322869</v>
      </c>
      <c r="AA33" s="194">
        <f t="shared" si="12"/>
        <v>332246</v>
      </c>
      <c r="AB33" s="194">
        <f t="shared" si="12"/>
        <v>341512</v>
      </c>
      <c r="AC33" s="194">
        <f t="shared" si="12"/>
        <v>356881</v>
      </c>
      <c r="AD33" s="194">
        <f t="shared" si="12"/>
        <v>365204</v>
      </c>
      <c r="AE33" s="194">
        <f t="shared" si="12"/>
        <v>371529</v>
      </c>
      <c r="AF33" s="194">
        <f t="shared" si="12"/>
        <v>381461</v>
      </c>
      <c r="AG33" s="194">
        <f t="shared" si="12"/>
        <v>387065</v>
      </c>
      <c r="AH33" s="194">
        <f t="shared" si="12"/>
        <v>393613</v>
      </c>
      <c r="AI33" s="194">
        <f t="shared" si="12"/>
        <v>397219</v>
      </c>
      <c r="AJ33" s="194">
        <f t="shared" si="12"/>
        <v>415696</v>
      </c>
      <c r="AK33" s="194">
        <f t="shared" si="12"/>
        <v>435948</v>
      </c>
      <c r="AL33" s="194">
        <f t="shared" si="12"/>
        <v>439776</v>
      </c>
      <c r="AM33" s="194">
        <f t="shared" si="12"/>
        <v>453315</v>
      </c>
      <c r="AN33" s="194">
        <f t="shared" si="12"/>
        <v>468185</v>
      </c>
      <c r="AO33" s="194">
        <f t="shared" si="12"/>
        <v>489880</v>
      </c>
      <c r="AP33" s="194">
        <f t="shared" si="12"/>
        <v>504916</v>
      </c>
      <c r="AQ33" s="194">
        <f t="shared" si="12"/>
        <v>507080</v>
      </c>
      <c r="AR33" s="194">
        <f t="shared" si="12"/>
        <v>516457</v>
      </c>
      <c r="AS33" s="14"/>
      <c r="AT33" s="14"/>
      <c r="AU33" s="14"/>
      <c r="AV33" s="14"/>
      <c r="AW33" s="14"/>
      <c r="AX33" s="14"/>
      <c r="AY33" s="14"/>
      <c r="AZ33" s="14"/>
    </row>
    <row r="34" spans="1:52" x14ac:dyDescent="0.25">
      <c r="A34" s="90">
        <v>3500</v>
      </c>
      <c r="B34" s="193">
        <f t="shared" ref="B34:AR34" si="13">ROUND(B86*РАСЧЕТНЫЙ_КОЭФФИЦИЕНТ,0)</f>
        <v>155248</v>
      </c>
      <c r="C34" s="193">
        <f t="shared" si="13"/>
        <v>160907</v>
      </c>
      <c r="D34" s="193">
        <f t="shared" si="13"/>
        <v>166844</v>
      </c>
      <c r="E34" s="194">
        <f t="shared" si="13"/>
        <v>173003</v>
      </c>
      <c r="F34" s="194">
        <f t="shared" si="13"/>
        <v>176443</v>
      </c>
      <c r="G34" s="194">
        <f t="shared" si="13"/>
        <v>193255</v>
      </c>
      <c r="H34" s="194">
        <f t="shared" si="13"/>
        <v>202521</v>
      </c>
      <c r="I34" s="194">
        <f t="shared" si="13"/>
        <v>208680</v>
      </c>
      <c r="J34" s="194">
        <f t="shared" si="13"/>
        <v>214284</v>
      </c>
      <c r="K34" s="194">
        <f t="shared" si="13"/>
        <v>224382</v>
      </c>
      <c r="L34" s="194">
        <f t="shared" si="13"/>
        <v>234370</v>
      </c>
      <c r="M34" s="194">
        <f t="shared" si="13"/>
        <v>241583</v>
      </c>
      <c r="N34" s="194">
        <f t="shared" si="13"/>
        <v>245578</v>
      </c>
      <c r="O34" s="194">
        <f t="shared" si="13"/>
        <v>257674</v>
      </c>
      <c r="P34" s="194">
        <f t="shared" si="13"/>
        <v>267106</v>
      </c>
      <c r="Q34" s="194">
        <f t="shared" si="13"/>
        <v>270713</v>
      </c>
      <c r="R34" s="194">
        <f t="shared" si="13"/>
        <v>278148</v>
      </c>
      <c r="S34" s="194">
        <f t="shared" si="13"/>
        <v>284473</v>
      </c>
      <c r="T34" s="194">
        <f t="shared" si="13"/>
        <v>296236</v>
      </c>
      <c r="U34" s="194">
        <f t="shared" si="13"/>
        <v>296957</v>
      </c>
      <c r="V34" s="194">
        <f t="shared" si="13"/>
        <v>300952</v>
      </c>
      <c r="W34" s="194">
        <f t="shared" si="13"/>
        <v>312715</v>
      </c>
      <c r="X34" s="194">
        <f t="shared" si="13"/>
        <v>319762</v>
      </c>
      <c r="Y34" s="194">
        <f t="shared" si="13"/>
        <v>324811</v>
      </c>
      <c r="Z34" s="194">
        <f t="shared" si="13"/>
        <v>330637</v>
      </c>
      <c r="AA34" s="194">
        <f t="shared" si="13"/>
        <v>344175</v>
      </c>
      <c r="AB34" s="194">
        <f t="shared" si="13"/>
        <v>350001</v>
      </c>
      <c r="AC34" s="194">
        <f t="shared" si="13"/>
        <v>366258</v>
      </c>
      <c r="AD34" s="194">
        <f t="shared" si="13"/>
        <v>371363</v>
      </c>
      <c r="AE34" s="194">
        <f t="shared" si="13"/>
        <v>385123</v>
      </c>
      <c r="AF34" s="194">
        <f t="shared" si="13"/>
        <v>391449</v>
      </c>
      <c r="AG34" s="194">
        <f t="shared" si="13"/>
        <v>406818</v>
      </c>
      <c r="AH34" s="194">
        <f t="shared" si="13"/>
        <v>409537</v>
      </c>
      <c r="AI34" s="194">
        <f t="shared" si="13"/>
        <v>410092</v>
      </c>
      <c r="AJ34" s="194">
        <f t="shared" si="13"/>
        <v>422576</v>
      </c>
      <c r="AK34" s="194">
        <f t="shared" si="13"/>
        <v>434505</v>
      </c>
      <c r="AL34" s="194">
        <f t="shared" si="13"/>
        <v>446102</v>
      </c>
      <c r="AM34" s="194">
        <f t="shared" si="13"/>
        <v>465244</v>
      </c>
      <c r="AN34" s="194">
        <f t="shared" si="13"/>
        <v>487327</v>
      </c>
      <c r="AO34" s="194">
        <f t="shared" si="13"/>
        <v>514848</v>
      </c>
      <c r="AP34" s="194">
        <f t="shared" si="13"/>
        <v>529496</v>
      </c>
      <c r="AQ34" s="194">
        <f t="shared" si="13"/>
        <v>539261</v>
      </c>
      <c r="AR34" s="194">
        <f t="shared" si="13"/>
        <v>541092</v>
      </c>
      <c r="AS34" s="14"/>
      <c r="AT34" s="14"/>
      <c r="AU34" s="14"/>
      <c r="AV34" s="14"/>
      <c r="AW34" s="14"/>
      <c r="AX34" s="14"/>
      <c r="AY34" s="14"/>
      <c r="AZ34" s="14"/>
    </row>
    <row r="35" spans="1:52" x14ac:dyDescent="0.25">
      <c r="A35" s="90">
        <v>3625</v>
      </c>
      <c r="B35" s="193">
        <f t="shared" ref="B35:AR35" si="14">ROUND(B87*РАСЧЕТНЫЙ_КОЭФФИЦИЕНТ,0)</f>
        <v>163793</v>
      </c>
      <c r="C35" s="193">
        <f t="shared" si="14"/>
        <v>169729</v>
      </c>
      <c r="D35" s="193">
        <f t="shared" si="14"/>
        <v>172282</v>
      </c>
      <c r="E35" s="194">
        <f t="shared" si="14"/>
        <v>176055</v>
      </c>
      <c r="F35" s="194">
        <f t="shared" si="14"/>
        <v>178607</v>
      </c>
      <c r="G35" s="194">
        <f t="shared" si="14"/>
        <v>198360</v>
      </c>
      <c r="H35" s="194">
        <f t="shared" si="14"/>
        <v>207737</v>
      </c>
      <c r="I35" s="194">
        <f t="shared" si="14"/>
        <v>211565</v>
      </c>
      <c r="J35" s="194">
        <f t="shared" si="14"/>
        <v>214784</v>
      </c>
      <c r="K35" s="194">
        <f t="shared" si="14"/>
        <v>229487</v>
      </c>
      <c r="L35" s="194">
        <f t="shared" si="14"/>
        <v>240529</v>
      </c>
      <c r="M35" s="194">
        <f t="shared" si="14"/>
        <v>244857</v>
      </c>
      <c r="N35" s="194">
        <f t="shared" si="14"/>
        <v>248130</v>
      </c>
      <c r="O35" s="194">
        <f t="shared" si="14"/>
        <v>264221</v>
      </c>
      <c r="P35" s="194">
        <f t="shared" si="14"/>
        <v>273099</v>
      </c>
      <c r="Q35" s="194">
        <f t="shared" si="14"/>
        <v>277759</v>
      </c>
      <c r="R35" s="194">
        <f t="shared" si="14"/>
        <v>278869</v>
      </c>
      <c r="S35" s="194">
        <f t="shared" si="14"/>
        <v>291353</v>
      </c>
      <c r="T35" s="194">
        <f t="shared" si="14"/>
        <v>303504</v>
      </c>
      <c r="U35" s="194">
        <f t="shared" si="14"/>
        <v>303671</v>
      </c>
      <c r="V35" s="194">
        <f t="shared" si="14"/>
        <v>308387</v>
      </c>
      <c r="W35" s="194">
        <f t="shared" si="14"/>
        <v>320316</v>
      </c>
      <c r="X35" s="194">
        <f t="shared" si="14"/>
        <v>327363</v>
      </c>
      <c r="Y35" s="194">
        <f t="shared" si="14"/>
        <v>333522</v>
      </c>
      <c r="Z35" s="194">
        <f t="shared" si="14"/>
        <v>335686</v>
      </c>
      <c r="AA35" s="194">
        <f t="shared" si="14"/>
        <v>352720</v>
      </c>
      <c r="AB35" s="194">
        <f t="shared" si="14"/>
        <v>359045</v>
      </c>
      <c r="AC35" s="194">
        <f t="shared" si="14"/>
        <v>368644</v>
      </c>
      <c r="AD35" s="194">
        <f t="shared" si="14"/>
        <v>374082</v>
      </c>
      <c r="AE35" s="194">
        <f t="shared" si="14"/>
        <v>396331</v>
      </c>
      <c r="AF35" s="194">
        <f t="shared" si="14"/>
        <v>411534</v>
      </c>
      <c r="AG35" s="194">
        <f t="shared" si="14"/>
        <v>412089</v>
      </c>
      <c r="AH35" s="194">
        <f t="shared" si="14"/>
        <v>417305</v>
      </c>
      <c r="AI35" s="194">
        <f t="shared" si="14"/>
        <v>422021</v>
      </c>
      <c r="AJ35" s="194">
        <f t="shared" si="14"/>
        <v>436669</v>
      </c>
      <c r="AK35" s="194">
        <f t="shared" si="14"/>
        <v>447711</v>
      </c>
      <c r="AL35" s="194">
        <f t="shared" si="14"/>
        <v>456588</v>
      </c>
      <c r="AM35" s="194">
        <f t="shared" si="14"/>
        <v>483887</v>
      </c>
      <c r="AN35" s="194">
        <f t="shared" si="14"/>
        <v>518454</v>
      </c>
      <c r="AO35" s="194">
        <f t="shared" si="14"/>
        <v>529718</v>
      </c>
      <c r="AP35" s="194">
        <f t="shared" si="14"/>
        <v>531161</v>
      </c>
      <c r="AQ35" s="194">
        <f t="shared" si="14"/>
        <v>546696</v>
      </c>
      <c r="AR35" s="194">
        <f t="shared" si="14"/>
        <v>549249</v>
      </c>
      <c r="AS35" s="14"/>
      <c r="AT35" s="14"/>
      <c r="AU35" s="14"/>
      <c r="AV35" s="14"/>
      <c r="AW35" s="14"/>
      <c r="AX35" s="14"/>
      <c r="AY35" s="14"/>
      <c r="AZ35" s="14"/>
    </row>
    <row r="36" spans="1:52" x14ac:dyDescent="0.25">
      <c r="A36" s="90">
        <v>3750</v>
      </c>
      <c r="B36" s="193">
        <f t="shared" ref="B36:AR36" si="15">ROUND(B88*РАСЧЕТНЫЙ_КОЭФФИЦИЕНТ,0)</f>
        <v>165790</v>
      </c>
      <c r="C36" s="193">
        <f t="shared" si="15"/>
        <v>172448</v>
      </c>
      <c r="D36" s="193">
        <f t="shared" si="15"/>
        <v>175001</v>
      </c>
      <c r="E36" s="194">
        <f t="shared" si="15"/>
        <v>175333</v>
      </c>
      <c r="F36" s="194">
        <f t="shared" si="15"/>
        <v>179162</v>
      </c>
      <c r="G36" s="194">
        <f t="shared" si="15"/>
        <v>203409</v>
      </c>
      <c r="H36" s="194">
        <f t="shared" si="15"/>
        <v>212120</v>
      </c>
      <c r="I36" s="194">
        <f t="shared" si="15"/>
        <v>214784</v>
      </c>
      <c r="J36" s="194">
        <f t="shared" si="15"/>
        <v>217336</v>
      </c>
      <c r="K36" s="194">
        <f t="shared" si="15"/>
        <v>234370</v>
      </c>
      <c r="L36" s="194">
        <f t="shared" si="15"/>
        <v>246133</v>
      </c>
      <c r="M36" s="194">
        <f t="shared" si="15"/>
        <v>249739</v>
      </c>
      <c r="N36" s="194">
        <f t="shared" si="15"/>
        <v>250793</v>
      </c>
      <c r="O36" s="194">
        <f t="shared" si="15"/>
        <v>270158</v>
      </c>
      <c r="P36" s="194">
        <f t="shared" si="15"/>
        <v>279757</v>
      </c>
      <c r="Q36" s="194">
        <f t="shared" si="15"/>
        <v>281588</v>
      </c>
      <c r="R36" s="194">
        <f t="shared" si="15"/>
        <v>282864</v>
      </c>
      <c r="S36" s="194">
        <f t="shared" si="15"/>
        <v>298067</v>
      </c>
      <c r="T36" s="194">
        <f t="shared" si="15"/>
        <v>310718</v>
      </c>
      <c r="U36" s="194">
        <f t="shared" si="15"/>
        <v>311106</v>
      </c>
      <c r="V36" s="194">
        <f t="shared" si="15"/>
        <v>312327</v>
      </c>
      <c r="W36" s="194">
        <f t="shared" si="15"/>
        <v>328806</v>
      </c>
      <c r="X36" s="194">
        <f t="shared" si="15"/>
        <v>335353</v>
      </c>
      <c r="Y36" s="194">
        <f t="shared" si="15"/>
        <v>334632</v>
      </c>
      <c r="Z36" s="194">
        <f t="shared" si="15"/>
        <v>342400</v>
      </c>
      <c r="AA36" s="194">
        <f t="shared" si="15"/>
        <v>358324</v>
      </c>
      <c r="AB36" s="194">
        <f t="shared" si="15"/>
        <v>363761</v>
      </c>
      <c r="AC36" s="194">
        <f t="shared" si="15"/>
        <v>373860</v>
      </c>
      <c r="AD36" s="194">
        <f t="shared" si="15"/>
        <v>379297</v>
      </c>
      <c r="AE36" s="194">
        <f t="shared" si="15"/>
        <v>401769</v>
      </c>
      <c r="AF36" s="194">
        <f t="shared" si="15"/>
        <v>406263</v>
      </c>
      <c r="AG36" s="194">
        <f t="shared" si="15"/>
        <v>418414</v>
      </c>
      <c r="AH36" s="194">
        <f t="shared" si="15"/>
        <v>417471</v>
      </c>
      <c r="AI36" s="194">
        <f t="shared" si="15"/>
        <v>431454</v>
      </c>
      <c r="AJ36" s="194">
        <f t="shared" si="15"/>
        <v>447156</v>
      </c>
      <c r="AK36" s="194">
        <f t="shared" si="15"/>
        <v>454036</v>
      </c>
      <c r="AL36" s="194">
        <f t="shared" si="15"/>
        <v>471958</v>
      </c>
      <c r="AM36" s="194">
        <f t="shared" si="15"/>
        <v>494429</v>
      </c>
      <c r="AN36" s="194">
        <f t="shared" si="15"/>
        <v>532770</v>
      </c>
      <c r="AO36" s="194">
        <f t="shared" si="15"/>
        <v>538540</v>
      </c>
      <c r="AP36" s="194">
        <f t="shared" si="15"/>
        <v>545420</v>
      </c>
      <c r="AQ36" s="194">
        <f t="shared" si="15"/>
        <v>557405</v>
      </c>
      <c r="AR36" s="194">
        <f t="shared" si="15"/>
        <v>559569</v>
      </c>
      <c r="AS36" s="14"/>
      <c r="AT36" s="14"/>
      <c r="AU36" s="14"/>
      <c r="AV36" s="14"/>
      <c r="AW36" s="14"/>
      <c r="AX36" s="14"/>
      <c r="AY36" s="14"/>
      <c r="AZ36" s="14"/>
    </row>
    <row r="37" spans="1:52" x14ac:dyDescent="0.25">
      <c r="A37" s="90">
        <v>3875</v>
      </c>
      <c r="B37" s="193">
        <f t="shared" ref="B37:AR37" si="16">ROUND(B89*РАСЧЕТНЫЙ_КОЭФФИЦИЕНТ,0)</f>
        <v>167233</v>
      </c>
      <c r="C37" s="193">
        <f t="shared" si="16"/>
        <v>174279</v>
      </c>
      <c r="D37" s="193">
        <f t="shared" si="16"/>
        <v>182047</v>
      </c>
      <c r="E37" s="194">
        <f t="shared" si="16"/>
        <v>189649</v>
      </c>
      <c r="F37" s="194">
        <f t="shared" si="16"/>
        <v>193977</v>
      </c>
      <c r="G37" s="194">
        <f t="shared" si="16"/>
        <v>210622</v>
      </c>
      <c r="H37" s="194">
        <f t="shared" si="16"/>
        <v>221331</v>
      </c>
      <c r="I37" s="194">
        <f t="shared" si="16"/>
        <v>228932</v>
      </c>
      <c r="J37" s="194">
        <f t="shared" si="16"/>
        <v>234703</v>
      </c>
      <c r="K37" s="194">
        <f t="shared" si="16"/>
        <v>244690</v>
      </c>
      <c r="L37" s="194">
        <f t="shared" si="16"/>
        <v>257174</v>
      </c>
      <c r="M37" s="194">
        <f t="shared" si="16"/>
        <v>264221</v>
      </c>
      <c r="N37" s="194">
        <f t="shared" si="16"/>
        <v>270158</v>
      </c>
      <c r="O37" s="194">
        <f t="shared" si="16"/>
        <v>282143</v>
      </c>
      <c r="P37" s="194">
        <f t="shared" si="16"/>
        <v>293184</v>
      </c>
      <c r="Q37" s="194">
        <f t="shared" si="16"/>
        <v>297124</v>
      </c>
      <c r="R37" s="194">
        <f t="shared" si="16"/>
        <v>304725</v>
      </c>
      <c r="S37" s="194">
        <f t="shared" si="16"/>
        <v>312715</v>
      </c>
      <c r="T37" s="194">
        <f t="shared" si="16"/>
        <v>325033</v>
      </c>
      <c r="U37" s="194">
        <f t="shared" si="16"/>
        <v>325588</v>
      </c>
      <c r="V37" s="194">
        <f t="shared" si="16"/>
        <v>330470</v>
      </c>
      <c r="W37" s="194">
        <f t="shared" si="16"/>
        <v>337517</v>
      </c>
      <c r="X37" s="194">
        <f t="shared" si="16"/>
        <v>351055</v>
      </c>
      <c r="Y37" s="194">
        <f t="shared" si="16"/>
        <v>357936</v>
      </c>
      <c r="Z37" s="194">
        <f t="shared" si="16"/>
        <v>363928</v>
      </c>
      <c r="AA37" s="194">
        <f t="shared" si="16"/>
        <v>378410</v>
      </c>
      <c r="AB37" s="194">
        <f t="shared" si="16"/>
        <v>385123</v>
      </c>
      <c r="AC37" s="194">
        <f t="shared" si="16"/>
        <v>402657</v>
      </c>
      <c r="AD37" s="194">
        <f t="shared" si="16"/>
        <v>408982</v>
      </c>
      <c r="AE37" s="194">
        <f t="shared" si="16"/>
        <v>424018</v>
      </c>
      <c r="AF37" s="194">
        <f t="shared" si="16"/>
        <v>430677</v>
      </c>
      <c r="AG37" s="194">
        <f t="shared" si="16"/>
        <v>437945</v>
      </c>
      <c r="AH37" s="194">
        <f t="shared" si="16"/>
        <v>445380</v>
      </c>
      <c r="AI37" s="194">
        <f t="shared" si="16"/>
        <v>455146</v>
      </c>
      <c r="AJ37" s="194">
        <f t="shared" si="16"/>
        <v>489880</v>
      </c>
      <c r="AK37" s="194">
        <f t="shared" si="16"/>
        <v>515403</v>
      </c>
      <c r="AL37" s="194">
        <f t="shared" si="16"/>
        <v>526278</v>
      </c>
      <c r="AM37" s="194">
        <f t="shared" si="16"/>
        <v>561345</v>
      </c>
      <c r="AN37" s="194">
        <f t="shared" si="16"/>
        <v>572941</v>
      </c>
      <c r="AO37" s="194">
        <f t="shared" si="16"/>
        <v>593581</v>
      </c>
      <c r="AP37" s="194">
        <f t="shared" si="16"/>
        <v>595579</v>
      </c>
      <c r="AQ37" s="194">
        <f t="shared" si="16"/>
        <v>602237</v>
      </c>
      <c r="AR37" s="194">
        <f t="shared" si="16"/>
        <v>602958</v>
      </c>
      <c r="AS37" s="14"/>
      <c r="AT37" s="14"/>
      <c r="AU37" s="14"/>
      <c r="AV37" s="14"/>
      <c r="AW37" s="14"/>
      <c r="AX37" s="14"/>
      <c r="AY37" s="14"/>
      <c r="AZ37" s="14"/>
    </row>
    <row r="38" spans="1:52" x14ac:dyDescent="0.25">
      <c r="A38" s="90">
        <v>4000</v>
      </c>
      <c r="B38" s="193">
        <f t="shared" ref="B38:AR38" si="17">ROUND(B90*РАСЧЕТНЫЙ_КОЭФФИЦИЕНТ,0)</f>
        <v>172837</v>
      </c>
      <c r="C38" s="193">
        <f t="shared" si="17"/>
        <v>179495</v>
      </c>
      <c r="D38" s="193">
        <f t="shared" si="17"/>
        <v>186597</v>
      </c>
      <c r="E38" s="194">
        <f t="shared" si="17"/>
        <v>194198</v>
      </c>
      <c r="F38" s="194">
        <f t="shared" si="17"/>
        <v>197971</v>
      </c>
      <c r="G38" s="194">
        <f t="shared" si="17"/>
        <v>216781</v>
      </c>
      <c r="H38" s="194">
        <f t="shared" si="17"/>
        <v>225659</v>
      </c>
      <c r="I38" s="194">
        <f t="shared" si="17"/>
        <v>233815</v>
      </c>
      <c r="J38" s="194">
        <f t="shared" si="17"/>
        <v>239807</v>
      </c>
      <c r="K38" s="194">
        <f t="shared" si="17"/>
        <v>250461</v>
      </c>
      <c r="L38" s="194">
        <f t="shared" si="17"/>
        <v>262612</v>
      </c>
      <c r="M38" s="194">
        <f t="shared" si="17"/>
        <v>270158</v>
      </c>
      <c r="N38" s="194">
        <f t="shared" si="17"/>
        <v>273986</v>
      </c>
      <c r="O38" s="194">
        <f t="shared" si="17"/>
        <v>289023</v>
      </c>
      <c r="P38" s="194">
        <f t="shared" si="17"/>
        <v>298622</v>
      </c>
      <c r="Q38" s="194">
        <f t="shared" si="17"/>
        <v>303504</v>
      </c>
      <c r="R38" s="194">
        <f t="shared" si="17"/>
        <v>306390</v>
      </c>
      <c r="S38" s="194">
        <f t="shared" si="17"/>
        <v>318707</v>
      </c>
      <c r="T38" s="194">
        <f t="shared" si="17"/>
        <v>332634</v>
      </c>
      <c r="U38" s="194">
        <f t="shared" si="17"/>
        <v>332801</v>
      </c>
      <c r="V38" s="194">
        <f t="shared" si="17"/>
        <v>337517</v>
      </c>
      <c r="W38" s="194">
        <f t="shared" si="17"/>
        <v>352165</v>
      </c>
      <c r="X38" s="194">
        <f t="shared" si="17"/>
        <v>358879</v>
      </c>
      <c r="Y38" s="194">
        <f t="shared" si="17"/>
        <v>365759</v>
      </c>
      <c r="Z38" s="194">
        <f t="shared" si="17"/>
        <v>372084</v>
      </c>
      <c r="AA38" s="194">
        <f t="shared" si="17"/>
        <v>387065</v>
      </c>
      <c r="AB38" s="194">
        <f t="shared" si="17"/>
        <v>393613</v>
      </c>
      <c r="AC38" s="194">
        <f t="shared" si="17"/>
        <v>402823</v>
      </c>
      <c r="AD38" s="194">
        <f t="shared" si="17"/>
        <v>409148</v>
      </c>
      <c r="AE38" s="194">
        <f t="shared" si="17"/>
        <v>433395</v>
      </c>
      <c r="AF38" s="194">
        <f t="shared" si="17"/>
        <v>433784</v>
      </c>
      <c r="AG38" s="194">
        <f t="shared" si="17"/>
        <v>438500</v>
      </c>
      <c r="AH38" s="194">
        <f t="shared" si="17"/>
        <v>447711</v>
      </c>
      <c r="AI38" s="194">
        <f t="shared" si="17"/>
        <v>465632</v>
      </c>
      <c r="AJ38" s="194">
        <f t="shared" si="17"/>
        <v>503251</v>
      </c>
      <c r="AK38" s="194">
        <f t="shared" si="17"/>
        <v>530772</v>
      </c>
      <c r="AL38" s="194">
        <f t="shared" si="17"/>
        <v>542923</v>
      </c>
      <c r="AM38" s="194">
        <f t="shared" si="17"/>
        <v>572608</v>
      </c>
      <c r="AN38" s="194">
        <f t="shared" si="17"/>
        <v>581652</v>
      </c>
      <c r="AO38" s="194">
        <f t="shared" si="17"/>
        <v>593748</v>
      </c>
      <c r="AP38" s="194">
        <f t="shared" si="17"/>
        <v>607675</v>
      </c>
      <c r="AQ38" s="194">
        <f t="shared" si="17"/>
        <v>608396</v>
      </c>
      <c r="AR38" s="194">
        <f t="shared" si="17"/>
        <v>609839</v>
      </c>
      <c r="AS38" s="14"/>
      <c r="AT38" s="14"/>
      <c r="AU38" s="14"/>
      <c r="AV38" s="14"/>
      <c r="AW38" s="14"/>
      <c r="AX38" s="14"/>
      <c r="AY38" s="14"/>
      <c r="AZ38" s="14"/>
    </row>
    <row r="39" spans="1:52" x14ac:dyDescent="0.25">
      <c r="A39" s="90">
        <v>4125</v>
      </c>
      <c r="B39" s="193">
        <f t="shared" ref="B39:AR39" si="18">ROUND(B91*РАСЧЕТНЫЙ_КОЭФФИЦИЕНТ,0)</f>
        <v>180771</v>
      </c>
      <c r="C39" s="193">
        <f t="shared" si="18"/>
        <v>187096</v>
      </c>
      <c r="D39" s="193">
        <f t="shared" si="18"/>
        <v>194198</v>
      </c>
      <c r="E39" s="194">
        <f t="shared" si="18"/>
        <v>198526</v>
      </c>
      <c r="F39" s="194">
        <f t="shared" si="18"/>
        <v>199636</v>
      </c>
      <c r="G39" s="194">
        <f t="shared" si="18"/>
        <v>219167</v>
      </c>
      <c r="H39" s="194">
        <f t="shared" si="18"/>
        <v>226047</v>
      </c>
      <c r="I39" s="194">
        <f t="shared" si="18"/>
        <v>233981</v>
      </c>
      <c r="J39" s="194">
        <f t="shared" si="18"/>
        <v>240529</v>
      </c>
      <c r="K39" s="194">
        <f t="shared" si="18"/>
        <v>255343</v>
      </c>
      <c r="L39" s="194">
        <f t="shared" si="18"/>
        <v>263111</v>
      </c>
      <c r="M39" s="194">
        <f t="shared" si="18"/>
        <v>270158</v>
      </c>
      <c r="N39" s="194">
        <f t="shared" si="18"/>
        <v>276150</v>
      </c>
      <c r="O39" s="194">
        <f t="shared" si="18"/>
        <v>292074</v>
      </c>
      <c r="P39" s="194">
        <f t="shared" si="18"/>
        <v>298788</v>
      </c>
      <c r="Q39" s="194">
        <f t="shared" si="18"/>
        <v>303671</v>
      </c>
      <c r="R39" s="194">
        <f t="shared" si="18"/>
        <v>309275</v>
      </c>
      <c r="S39" s="194">
        <f t="shared" si="18"/>
        <v>325366</v>
      </c>
      <c r="T39" s="194">
        <f t="shared" si="18"/>
        <v>332634</v>
      </c>
      <c r="U39" s="194">
        <f t="shared" si="18"/>
        <v>337350</v>
      </c>
      <c r="V39" s="194">
        <f t="shared" si="18"/>
        <v>341845</v>
      </c>
      <c r="W39" s="194">
        <f t="shared" si="18"/>
        <v>359045</v>
      </c>
      <c r="X39" s="194">
        <f t="shared" si="18"/>
        <v>366258</v>
      </c>
      <c r="Y39" s="194">
        <f t="shared" si="18"/>
        <v>373860</v>
      </c>
      <c r="Z39" s="194">
        <f t="shared" si="18"/>
        <v>380740</v>
      </c>
      <c r="AA39" s="194">
        <f t="shared" si="18"/>
        <v>395943</v>
      </c>
      <c r="AB39" s="194">
        <f t="shared" si="18"/>
        <v>402490</v>
      </c>
      <c r="AC39" s="194">
        <f t="shared" si="18"/>
        <v>410591</v>
      </c>
      <c r="AD39" s="194">
        <f t="shared" si="18"/>
        <v>418193</v>
      </c>
      <c r="AE39" s="194">
        <f t="shared" si="18"/>
        <v>433395</v>
      </c>
      <c r="AF39" s="194">
        <f t="shared" si="18"/>
        <v>440109</v>
      </c>
      <c r="AG39" s="194">
        <f t="shared" si="18"/>
        <v>447711</v>
      </c>
      <c r="AH39" s="194">
        <f t="shared" si="18"/>
        <v>456033</v>
      </c>
      <c r="AI39" s="194">
        <f t="shared" si="18"/>
        <v>494207</v>
      </c>
      <c r="AJ39" s="194">
        <f t="shared" si="18"/>
        <v>509244</v>
      </c>
      <c r="AK39" s="194">
        <f t="shared" si="18"/>
        <v>533158</v>
      </c>
      <c r="AL39" s="194">
        <f t="shared" si="18"/>
        <v>550691</v>
      </c>
      <c r="AM39" s="194">
        <f t="shared" si="18"/>
        <v>572941</v>
      </c>
      <c r="AN39" s="194">
        <f t="shared" si="18"/>
        <v>588865</v>
      </c>
      <c r="AO39" s="194">
        <f t="shared" si="18"/>
        <v>594636</v>
      </c>
      <c r="AP39" s="194">
        <f t="shared" si="18"/>
        <v>608063</v>
      </c>
      <c r="AQ39" s="194">
        <f t="shared" si="18"/>
        <v>608618</v>
      </c>
      <c r="AR39" s="194">
        <f t="shared" si="18"/>
        <v>616552</v>
      </c>
      <c r="AS39" s="14"/>
      <c r="AT39" s="14"/>
      <c r="AU39" s="14"/>
      <c r="AV39" s="14"/>
      <c r="AW39" s="14"/>
      <c r="AX39" s="14"/>
      <c r="AY39" s="14"/>
      <c r="AZ39" s="14"/>
    </row>
    <row r="40" spans="1:52" x14ac:dyDescent="0.25">
      <c r="A40" s="90">
        <v>4250</v>
      </c>
      <c r="B40" s="193">
        <f t="shared" ref="B40:AR40" si="19">ROUND(B92*РАСЧЕТНЫЙ_КОЭФФИЦИЕНТ,0)</f>
        <v>181492</v>
      </c>
      <c r="C40" s="193">
        <f t="shared" si="19"/>
        <v>188927</v>
      </c>
      <c r="D40" s="193">
        <f t="shared" si="19"/>
        <v>196529</v>
      </c>
      <c r="E40" s="194">
        <f t="shared" si="19"/>
        <v>199802</v>
      </c>
      <c r="F40" s="194">
        <f t="shared" si="19"/>
        <v>203243</v>
      </c>
      <c r="G40" s="194">
        <f t="shared" si="19"/>
        <v>221331</v>
      </c>
      <c r="H40" s="194">
        <f t="shared" si="19"/>
        <v>229487</v>
      </c>
      <c r="I40" s="194">
        <f t="shared" si="19"/>
        <v>234703</v>
      </c>
      <c r="J40" s="194">
        <f t="shared" si="19"/>
        <v>240529</v>
      </c>
      <c r="K40" s="194">
        <f t="shared" si="19"/>
        <v>259338</v>
      </c>
      <c r="L40" s="194">
        <f t="shared" si="19"/>
        <v>266218</v>
      </c>
      <c r="M40" s="194">
        <f t="shared" si="19"/>
        <v>272155</v>
      </c>
      <c r="N40" s="194">
        <f t="shared" si="19"/>
        <v>277981</v>
      </c>
      <c r="O40" s="194">
        <f t="shared" si="19"/>
        <v>295903</v>
      </c>
      <c r="P40" s="194">
        <f t="shared" si="19"/>
        <v>303504</v>
      </c>
      <c r="Q40" s="194">
        <f t="shared" si="19"/>
        <v>307666</v>
      </c>
      <c r="R40" s="194">
        <f t="shared" si="19"/>
        <v>310163</v>
      </c>
      <c r="S40" s="194">
        <f t="shared" si="19"/>
        <v>330470</v>
      </c>
      <c r="T40" s="194">
        <f t="shared" si="19"/>
        <v>337350</v>
      </c>
      <c r="U40" s="194">
        <f t="shared" si="19"/>
        <v>341678</v>
      </c>
      <c r="V40" s="194">
        <f t="shared" si="19"/>
        <v>345451</v>
      </c>
      <c r="W40" s="194">
        <f t="shared" si="19"/>
        <v>366980</v>
      </c>
      <c r="X40" s="194">
        <f t="shared" si="19"/>
        <v>374415</v>
      </c>
      <c r="Y40" s="194">
        <f t="shared" si="19"/>
        <v>374248</v>
      </c>
      <c r="Z40" s="194">
        <f t="shared" si="19"/>
        <v>384347</v>
      </c>
      <c r="AA40" s="194">
        <f t="shared" si="19"/>
        <v>404099</v>
      </c>
      <c r="AB40" s="194">
        <f t="shared" si="19"/>
        <v>411368</v>
      </c>
      <c r="AC40" s="194">
        <f t="shared" si="19"/>
        <v>411867</v>
      </c>
      <c r="AD40" s="194">
        <f t="shared" si="19"/>
        <v>421855</v>
      </c>
      <c r="AE40" s="194">
        <f t="shared" si="19"/>
        <v>442440</v>
      </c>
      <c r="AF40" s="194">
        <f t="shared" si="19"/>
        <v>449542</v>
      </c>
      <c r="AG40" s="194">
        <f t="shared" si="19"/>
        <v>455312</v>
      </c>
      <c r="AH40" s="194">
        <f t="shared" si="19"/>
        <v>466520</v>
      </c>
      <c r="AI40" s="194">
        <f t="shared" si="19"/>
        <v>505970</v>
      </c>
      <c r="AJ40" s="194">
        <f t="shared" si="19"/>
        <v>516124</v>
      </c>
      <c r="AK40" s="194">
        <f t="shared" si="19"/>
        <v>539483</v>
      </c>
      <c r="AL40" s="194">
        <f t="shared" si="19"/>
        <v>556295</v>
      </c>
      <c r="AM40" s="194">
        <f t="shared" si="19"/>
        <v>579821</v>
      </c>
      <c r="AN40" s="194">
        <f t="shared" si="19"/>
        <v>595745</v>
      </c>
      <c r="AO40" s="194">
        <f t="shared" si="19"/>
        <v>603347</v>
      </c>
      <c r="AP40" s="194">
        <f t="shared" si="19"/>
        <v>608396</v>
      </c>
      <c r="AQ40" s="194">
        <f t="shared" si="19"/>
        <v>613112</v>
      </c>
      <c r="AR40" s="194">
        <f t="shared" si="19"/>
        <v>617662</v>
      </c>
      <c r="AS40" s="14"/>
      <c r="AT40" s="14"/>
      <c r="AU40" s="14"/>
      <c r="AV40" s="14"/>
      <c r="AW40" s="14"/>
      <c r="AX40" s="14"/>
      <c r="AY40" s="14"/>
      <c r="AZ40" s="14"/>
    </row>
    <row r="41" spans="1:52" x14ac:dyDescent="0.25">
      <c r="A41" s="90">
        <v>4375</v>
      </c>
      <c r="B41" s="193">
        <f t="shared" ref="B41:AR41" si="20">ROUND(B93*РАСЧЕТНЫЙ_КОЭФФИЦИЕНТ,0)</f>
        <v>185654</v>
      </c>
      <c r="C41" s="193">
        <f t="shared" si="20"/>
        <v>193255</v>
      </c>
      <c r="D41" s="193">
        <f t="shared" si="20"/>
        <v>201578</v>
      </c>
      <c r="E41" s="194">
        <f t="shared" si="20"/>
        <v>209734</v>
      </c>
      <c r="F41" s="194">
        <f t="shared" si="20"/>
        <v>214451</v>
      </c>
      <c r="G41" s="194">
        <f t="shared" si="20"/>
        <v>228377</v>
      </c>
      <c r="H41" s="194">
        <f t="shared" si="20"/>
        <v>238143</v>
      </c>
      <c r="I41" s="194">
        <f t="shared" si="20"/>
        <v>246299</v>
      </c>
      <c r="J41" s="194">
        <f t="shared" si="20"/>
        <v>251903</v>
      </c>
      <c r="K41" s="194">
        <f t="shared" si="20"/>
        <v>267106</v>
      </c>
      <c r="L41" s="194">
        <f t="shared" si="20"/>
        <v>277759</v>
      </c>
      <c r="M41" s="194">
        <f t="shared" si="20"/>
        <v>284861</v>
      </c>
      <c r="N41" s="194">
        <f t="shared" si="20"/>
        <v>291353</v>
      </c>
      <c r="O41" s="194">
        <f t="shared" si="20"/>
        <v>306945</v>
      </c>
      <c r="P41" s="194">
        <f t="shared" si="20"/>
        <v>316155</v>
      </c>
      <c r="Q41" s="194">
        <f t="shared" si="20"/>
        <v>320316</v>
      </c>
      <c r="R41" s="194">
        <f t="shared" si="20"/>
        <v>326087</v>
      </c>
      <c r="S41" s="194">
        <f t="shared" si="20"/>
        <v>344175</v>
      </c>
      <c r="T41" s="194">
        <f t="shared" si="20"/>
        <v>352165</v>
      </c>
      <c r="U41" s="194">
        <f t="shared" si="20"/>
        <v>359045</v>
      </c>
      <c r="V41" s="194">
        <f t="shared" si="20"/>
        <v>367202</v>
      </c>
      <c r="W41" s="194">
        <f t="shared" si="20"/>
        <v>382183</v>
      </c>
      <c r="X41" s="194">
        <f t="shared" si="20"/>
        <v>390339</v>
      </c>
      <c r="Y41" s="194">
        <f t="shared" si="20"/>
        <v>397774</v>
      </c>
      <c r="Z41" s="194">
        <f t="shared" si="20"/>
        <v>405209</v>
      </c>
      <c r="AA41" s="194">
        <f t="shared" si="20"/>
        <v>421133</v>
      </c>
      <c r="AB41" s="194">
        <f t="shared" si="20"/>
        <v>428346</v>
      </c>
      <c r="AC41" s="194">
        <f t="shared" si="20"/>
        <v>437945</v>
      </c>
      <c r="AD41" s="194">
        <f t="shared" si="20"/>
        <v>444104</v>
      </c>
      <c r="AE41" s="194">
        <f t="shared" si="20"/>
        <v>459141</v>
      </c>
      <c r="AF41" s="194">
        <f t="shared" si="20"/>
        <v>487549</v>
      </c>
      <c r="AG41" s="194">
        <f t="shared" si="20"/>
        <v>507413</v>
      </c>
      <c r="AH41" s="194">
        <f t="shared" si="20"/>
        <v>518843</v>
      </c>
      <c r="AI41" s="194">
        <f t="shared" si="20"/>
        <v>538374</v>
      </c>
      <c r="AJ41" s="194">
        <f t="shared" si="20"/>
        <v>538540</v>
      </c>
      <c r="AK41" s="194">
        <f t="shared" si="20"/>
        <v>570389</v>
      </c>
      <c r="AL41" s="194">
        <f t="shared" si="20"/>
        <v>582873</v>
      </c>
      <c r="AM41" s="194">
        <f t="shared" si="20"/>
        <v>595745</v>
      </c>
      <c r="AN41" s="194">
        <f t="shared" si="20"/>
        <v>602958</v>
      </c>
      <c r="AO41" s="194">
        <f t="shared" si="20"/>
        <v>610227</v>
      </c>
      <c r="AP41" s="194">
        <f t="shared" si="20"/>
        <v>622323</v>
      </c>
      <c r="AQ41" s="194">
        <f t="shared" si="20"/>
        <v>640078</v>
      </c>
      <c r="AR41" s="194">
        <f t="shared" si="20"/>
        <v>641188</v>
      </c>
      <c r="AS41" s="14"/>
      <c r="AT41" s="14"/>
      <c r="AU41" s="14"/>
      <c r="AV41" s="14"/>
      <c r="AW41" s="14"/>
      <c r="AX41" s="14"/>
      <c r="AY41" s="14"/>
      <c r="AZ41" s="14"/>
    </row>
    <row r="42" spans="1:52" x14ac:dyDescent="0.25">
      <c r="A42" s="90">
        <v>4500</v>
      </c>
      <c r="B42" s="193">
        <f t="shared" ref="B42:AR42" si="21">ROUND(B94*РАСЧЕТНЫЙ_КОЭФФИЦИЕНТ,0)</f>
        <v>188927</v>
      </c>
      <c r="C42" s="193">
        <f t="shared" si="21"/>
        <v>196695</v>
      </c>
      <c r="D42" s="193">
        <f t="shared" si="21"/>
        <v>205406</v>
      </c>
      <c r="E42" s="194">
        <f t="shared" si="21"/>
        <v>213896</v>
      </c>
      <c r="F42" s="194">
        <f t="shared" si="21"/>
        <v>219000</v>
      </c>
      <c r="G42" s="194">
        <f t="shared" si="21"/>
        <v>234370</v>
      </c>
      <c r="H42" s="194">
        <f t="shared" si="21"/>
        <v>242693</v>
      </c>
      <c r="I42" s="194">
        <f t="shared" si="21"/>
        <v>250793</v>
      </c>
      <c r="J42" s="194">
        <f t="shared" si="21"/>
        <v>258228</v>
      </c>
      <c r="K42" s="194">
        <f t="shared" si="21"/>
        <v>274874</v>
      </c>
      <c r="L42" s="194">
        <f t="shared" si="21"/>
        <v>282864</v>
      </c>
      <c r="M42" s="194">
        <f t="shared" si="21"/>
        <v>290465</v>
      </c>
      <c r="N42" s="194">
        <f t="shared" si="21"/>
        <v>296402</v>
      </c>
      <c r="O42" s="194">
        <f t="shared" si="21"/>
        <v>314879</v>
      </c>
      <c r="P42" s="194">
        <f t="shared" si="21"/>
        <v>323035</v>
      </c>
      <c r="Q42" s="194">
        <f t="shared" si="21"/>
        <v>327530</v>
      </c>
      <c r="R42" s="194">
        <f t="shared" si="21"/>
        <v>336574</v>
      </c>
      <c r="S42" s="194">
        <f t="shared" si="21"/>
        <v>351055</v>
      </c>
      <c r="T42" s="194">
        <f t="shared" si="21"/>
        <v>358879</v>
      </c>
      <c r="U42" s="194">
        <f t="shared" si="21"/>
        <v>366258</v>
      </c>
      <c r="V42" s="194">
        <f t="shared" si="21"/>
        <v>374415</v>
      </c>
      <c r="W42" s="194">
        <f t="shared" si="21"/>
        <v>390339</v>
      </c>
      <c r="X42" s="194">
        <f t="shared" si="21"/>
        <v>397940</v>
      </c>
      <c r="Y42" s="194">
        <f t="shared" si="21"/>
        <v>405930</v>
      </c>
      <c r="Z42" s="194">
        <f t="shared" si="21"/>
        <v>413143</v>
      </c>
      <c r="AA42" s="194">
        <f t="shared" si="21"/>
        <v>430177</v>
      </c>
      <c r="AB42" s="194">
        <f t="shared" si="21"/>
        <v>437224</v>
      </c>
      <c r="AC42" s="194">
        <f t="shared" si="21"/>
        <v>451872</v>
      </c>
      <c r="AD42" s="194">
        <f t="shared" si="21"/>
        <v>456422</v>
      </c>
      <c r="AE42" s="194">
        <f t="shared" si="21"/>
        <v>473067</v>
      </c>
      <c r="AF42" s="194">
        <f t="shared" si="21"/>
        <v>526056</v>
      </c>
      <c r="AG42" s="194">
        <f t="shared" si="21"/>
        <v>533491</v>
      </c>
      <c r="AH42" s="194">
        <f t="shared" si="21"/>
        <v>539983</v>
      </c>
      <c r="AI42" s="194">
        <f t="shared" si="21"/>
        <v>559569</v>
      </c>
      <c r="AJ42" s="194">
        <f t="shared" si="21"/>
        <v>560068</v>
      </c>
      <c r="AK42" s="194">
        <f t="shared" si="21"/>
        <v>585092</v>
      </c>
      <c r="AL42" s="194">
        <f t="shared" si="21"/>
        <v>592694</v>
      </c>
      <c r="AM42" s="194">
        <f t="shared" si="21"/>
        <v>623100</v>
      </c>
      <c r="AN42" s="194">
        <f t="shared" si="21"/>
        <v>630146</v>
      </c>
      <c r="AO42" s="194">
        <f t="shared" si="21"/>
        <v>642963</v>
      </c>
      <c r="AP42" s="194">
        <f t="shared" si="21"/>
        <v>644240</v>
      </c>
      <c r="AQ42" s="194">
        <f t="shared" si="21"/>
        <v>661440</v>
      </c>
      <c r="AR42" s="194">
        <f t="shared" si="21"/>
        <v>663770</v>
      </c>
      <c r="AS42" s="14"/>
      <c r="AT42" s="14"/>
      <c r="AU42" s="14"/>
      <c r="AV42" s="14"/>
      <c r="AW42" s="14"/>
      <c r="AX42" s="14"/>
      <c r="AY42" s="14"/>
      <c r="AZ42" s="14"/>
    </row>
    <row r="43" spans="1:52" x14ac:dyDescent="0.25">
      <c r="A43" s="90">
        <v>4625</v>
      </c>
      <c r="B43" s="193">
        <f t="shared" ref="B43:AR43" si="22">ROUND(B95*РАСЧЕТНЫЙ_КОЭФФИЦИЕНТ,0)</f>
        <v>200857</v>
      </c>
      <c r="C43" s="193">
        <f t="shared" si="22"/>
        <v>207404</v>
      </c>
      <c r="D43" s="193">
        <f t="shared" si="22"/>
        <v>214062</v>
      </c>
      <c r="E43" s="194">
        <f t="shared" si="22"/>
        <v>217724</v>
      </c>
      <c r="F43" s="194">
        <f t="shared" si="22"/>
        <v>220443</v>
      </c>
      <c r="G43" s="194">
        <f t="shared" si="22"/>
        <v>239419</v>
      </c>
      <c r="H43" s="194">
        <f t="shared" si="22"/>
        <v>247187</v>
      </c>
      <c r="I43" s="194">
        <f t="shared" si="22"/>
        <v>253512</v>
      </c>
      <c r="J43" s="194">
        <f t="shared" si="22"/>
        <v>259671</v>
      </c>
      <c r="K43" s="194">
        <f t="shared" si="22"/>
        <v>279757</v>
      </c>
      <c r="L43" s="194">
        <f t="shared" si="22"/>
        <v>288301</v>
      </c>
      <c r="M43" s="194">
        <f t="shared" si="22"/>
        <v>295903</v>
      </c>
      <c r="N43" s="194">
        <f t="shared" si="22"/>
        <v>297679</v>
      </c>
      <c r="O43" s="194">
        <f t="shared" si="22"/>
        <v>320150</v>
      </c>
      <c r="P43" s="194">
        <f t="shared" si="22"/>
        <v>328806</v>
      </c>
      <c r="Q43" s="194">
        <f t="shared" si="22"/>
        <v>333688</v>
      </c>
      <c r="R43" s="194">
        <f t="shared" si="22"/>
        <v>339126</v>
      </c>
      <c r="S43" s="194">
        <f t="shared" si="22"/>
        <v>357936</v>
      </c>
      <c r="T43" s="194">
        <f t="shared" si="22"/>
        <v>365759</v>
      </c>
      <c r="U43" s="194">
        <f t="shared" si="22"/>
        <v>374082</v>
      </c>
      <c r="V43" s="194">
        <f t="shared" si="22"/>
        <v>378410</v>
      </c>
      <c r="W43" s="194">
        <f t="shared" si="22"/>
        <v>397774</v>
      </c>
      <c r="X43" s="194">
        <f t="shared" si="22"/>
        <v>405930</v>
      </c>
      <c r="Y43" s="194">
        <f t="shared" si="22"/>
        <v>414031</v>
      </c>
      <c r="Z43" s="194">
        <f t="shared" si="22"/>
        <v>421633</v>
      </c>
      <c r="AA43" s="194">
        <f t="shared" si="22"/>
        <v>438278</v>
      </c>
      <c r="AB43" s="194">
        <f t="shared" si="22"/>
        <v>446268</v>
      </c>
      <c r="AC43" s="194">
        <f t="shared" si="22"/>
        <v>462192</v>
      </c>
      <c r="AD43" s="194">
        <f t="shared" si="22"/>
        <v>474677</v>
      </c>
      <c r="AE43" s="194">
        <f t="shared" si="22"/>
        <v>505415</v>
      </c>
      <c r="AF43" s="194">
        <f t="shared" si="22"/>
        <v>538928</v>
      </c>
      <c r="AG43" s="194">
        <f t="shared" si="22"/>
        <v>545809</v>
      </c>
      <c r="AH43" s="194">
        <f t="shared" si="22"/>
        <v>554853</v>
      </c>
      <c r="AI43" s="194">
        <f t="shared" si="22"/>
        <v>577491</v>
      </c>
      <c r="AJ43" s="194">
        <f t="shared" si="22"/>
        <v>583428</v>
      </c>
      <c r="AK43" s="194">
        <f t="shared" si="22"/>
        <v>585814</v>
      </c>
      <c r="AL43" s="194">
        <f t="shared" si="22"/>
        <v>598464</v>
      </c>
      <c r="AM43" s="194">
        <f t="shared" si="22"/>
        <v>633919</v>
      </c>
      <c r="AN43" s="194">
        <f t="shared" si="22"/>
        <v>646958</v>
      </c>
      <c r="AO43" s="194">
        <f t="shared" si="22"/>
        <v>647846</v>
      </c>
      <c r="AP43" s="194">
        <f t="shared" si="22"/>
        <v>658555</v>
      </c>
      <c r="AQ43" s="194">
        <f t="shared" si="22"/>
        <v>669929</v>
      </c>
      <c r="AR43" s="194">
        <f t="shared" si="22"/>
        <v>689127</v>
      </c>
      <c r="AS43" s="14"/>
      <c r="AT43" s="14"/>
      <c r="AU43" s="14"/>
      <c r="AV43" s="14"/>
      <c r="AW43" s="14"/>
      <c r="AX43" s="14"/>
      <c r="AY43" s="14"/>
      <c r="AZ43" s="14"/>
    </row>
    <row r="44" spans="1:52" x14ac:dyDescent="0.25">
      <c r="A44" s="90">
        <v>4750</v>
      </c>
      <c r="B44" s="193">
        <f t="shared" ref="B44:AR44" si="23">ROUND(B96*РАСЧЕТНЫЙ_КОЭФФИЦИЕНТ,0)</f>
        <v>201800</v>
      </c>
      <c r="C44" s="193">
        <f t="shared" si="23"/>
        <v>208125</v>
      </c>
      <c r="D44" s="193">
        <f t="shared" si="23"/>
        <v>216781</v>
      </c>
      <c r="E44" s="194">
        <f t="shared" si="23"/>
        <v>220776</v>
      </c>
      <c r="F44" s="194">
        <f t="shared" si="23"/>
        <v>224050</v>
      </c>
      <c r="G44" s="194">
        <f t="shared" si="23"/>
        <v>243969</v>
      </c>
      <c r="H44" s="194">
        <f t="shared" si="23"/>
        <v>252070</v>
      </c>
      <c r="I44" s="194">
        <f t="shared" si="23"/>
        <v>256952</v>
      </c>
      <c r="J44" s="194">
        <f t="shared" si="23"/>
        <v>260226</v>
      </c>
      <c r="K44" s="194">
        <f t="shared" si="23"/>
        <v>284861</v>
      </c>
      <c r="L44" s="194">
        <f t="shared" si="23"/>
        <v>293517</v>
      </c>
      <c r="M44" s="194">
        <f t="shared" si="23"/>
        <v>298067</v>
      </c>
      <c r="N44" s="194">
        <f t="shared" si="23"/>
        <v>303504</v>
      </c>
      <c r="O44" s="194">
        <f t="shared" si="23"/>
        <v>326808</v>
      </c>
      <c r="P44" s="194">
        <f t="shared" si="23"/>
        <v>335353</v>
      </c>
      <c r="Q44" s="194">
        <f t="shared" si="23"/>
        <v>340236</v>
      </c>
      <c r="R44" s="194">
        <f t="shared" si="23"/>
        <v>342733</v>
      </c>
      <c r="S44" s="194">
        <f t="shared" si="23"/>
        <v>364816</v>
      </c>
      <c r="T44" s="194">
        <f t="shared" si="23"/>
        <v>372806</v>
      </c>
      <c r="U44" s="194">
        <f t="shared" si="23"/>
        <v>377522</v>
      </c>
      <c r="V44" s="194">
        <f t="shared" si="23"/>
        <v>385123</v>
      </c>
      <c r="W44" s="194">
        <f t="shared" si="23"/>
        <v>405708</v>
      </c>
      <c r="X44" s="194">
        <f t="shared" si="23"/>
        <v>413532</v>
      </c>
      <c r="Y44" s="194">
        <f t="shared" si="23"/>
        <v>414031</v>
      </c>
      <c r="Z44" s="194">
        <f t="shared" si="23"/>
        <v>425073</v>
      </c>
      <c r="AA44" s="194">
        <f t="shared" si="23"/>
        <v>447156</v>
      </c>
      <c r="AB44" s="194">
        <f t="shared" si="23"/>
        <v>454757</v>
      </c>
      <c r="AC44" s="194">
        <f t="shared" si="23"/>
        <v>472124</v>
      </c>
      <c r="AD44" s="194">
        <f t="shared" si="23"/>
        <v>502530</v>
      </c>
      <c r="AE44" s="194">
        <f t="shared" si="23"/>
        <v>522838</v>
      </c>
      <c r="AF44" s="194">
        <f t="shared" si="23"/>
        <v>551413</v>
      </c>
      <c r="AG44" s="194">
        <f t="shared" si="23"/>
        <v>557904</v>
      </c>
      <c r="AH44" s="194">
        <f t="shared" si="23"/>
        <v>560845</v>
      </c>
      <c r="AI44" s="194">
        <f t="shared" si="23"/>
        <v>584149</v>
      </c>
      <c r="AJ44" s="194">
        <f t="shared" si="23"/>
        <v>589753</v>
      </c>
      <c r="AK44" s="194">
        <f t="shared" si="23"/>
        <v>604457</v>
      </c>
      <c r="AL44" s="194">
        <f t="shared" si="23"/>
        <v>609117</v>
      </c>
      <c r="AM44" s="194">
        <f t="shared" si="23"/>
        <v>640799</v>
      </c>
      <c r="AN44" s="194">
        <f t="shared" si="23"/>
        <v>658721</v>
      </c>
      <c r="AO44" s="194">
        <f t="shared" si="23"/>
        <v>660164</v>
      </c>
      <c r="AP44" s="194">
        <f t="shared" si="23"/>
        <v>664325</v>
      </c>
      <c r="AQ44" s="194">
        <f t="shared" si="23"/>
        <v>677198</v>
      </c>
      <c r="AR44" s="194">
        <f t="shared" si="23"/>
        <v>683135</v>
      </c>
      <c r="AS44" s="14"/>
      <c r="AT44" s="14"/>
      <c r="AU44" s="14"/>
      <c r="AV44" s="14"/>
      <c r="AW44" s="14"/>
      <c r="AX44" s="14"/>
      <c r="AY44" s="14"/>
      <c r="AZ44" s="14"/>
    </row>
    <row r="45" spans="1:52" x14ac:dyDescent="0.25">
      <c r="A45" s="90">
        <v>4875</v>
      </c>
      <c r="B45" s="193">
        <f t="shared" ref="B45:AR45" si="24">ROUND(B97*РАСЧЕТНЫЙ_КОЭФФИЦИЕНТ,0)</f>
        <v>203964</v>
      </c>
      <c r="C45" s="193">
        <f t="shared" si="24"/>
        <v>212120</v>
      </c>
      <c r="D45" s="193">
        <f t="shared" si="24"/>
        <v>220443</v>
      </c>
      <c r="E45" s="194">
        <f t="shared" si="24"/>
        <v>229654</v>
      </c>
      <c r="F45" s="194">
        <f t="shared" si="24"/>
        <v>235979</v>
      </c>
      <c r="G45" s="194">
        <f t="shared" si="24"/>
        <v>250627</v>
      </c>
      <c r="H45" s="194">
        <f t="shared" si="24"/>
        <v>261502</v>
      </c>
      <c r="I45" s="194">
        <f t="shared" si="24"/>
        <v>270158</v>
      </c>
      <c r="J45" s="194">
        <f t="shared" si="24"/>
        <v>276872</v>
      </c>
      <c r="K45" s="194">
        <f t="shared" si="24"/>
        <v>293517</v>
      </c>
      <c r="L45" s="194">
        <f t="shared" si="24"/>
        <v>304004</v>
      </c>
      <c r="M45" s="194">
        <f t="shared" si="24"/>
        <v>312715</v>
      </c>
      <c r="N45" s="194">
        <f t="shared" si="24"/>
        <v>321204</v>
      </c>
      <c r="O45" s="194">
        <f t="shared" si="24"/>
        <v>336574</v>
      </c>
      <c r="P45" s="194">
        <f t="shared" si="24"/>
        <v>347615</v>
      </c>
      <c r="Q45" s="194">
        <f t="shared" si="24"/>
        <v>352886</v>
      </c>
      <c r="R45" s="194">
        <f t="shared" si="24"/>
        <v>362652</v>
      </c>
      <c r="S45" s="194">
        <f t="shared" si="24"/>
        <v>378410</v>
      </c>
      <c r="T45" s="194">
        <f t="shared" si="24"/>
        <v>387065</v>
      </c>
      <c r="U45" s="194">
        <f t="shared" si="24"/>
        <v>395943</v>
      </c>
      <c r="V45" s="194">
        <f t="shared" si="24"/>
        <v>404821</v>
      </c>
      <c r="W45" s="194">
        <f t="shared" si="24"/>
        <v>421133</v>
      </c>
      <c r="X45" s="194">
        <f t="shared" si="24"/>
        <v>430177</v>
      </c>
      <c r="Y45" s="194">
        <f t="shared" si="24"/>
        <v>438278</v>
      </c>
      <c r="Z45" s="194">
        <f t="shared" si="24"/>
        <v>446823</v>
      </c>
      <c r="AA45" s="194">
        <f t="shared" si="24"/>
        <v>464190</v>
      </c>
      <c r="AB45" s="194">
        <f t="shared" si="24"/>
        <v>473067</v>
      </c>
      <c r="AC45" s="194">
        <f t="shared" si="24"/>
        <v>498036</v>
      </c>
      <c r="AD45" s="194">
        <f t="shared" si="24"/>
        <v>529496</v>
      </c>
      <c r="AE45" s="194">
        <f t="shared" si="24"/>
        <v>556129</v>
      </c>
      <c r="AF45" s="194">
        <f t="shared" si="24"/>
        <v>561899</v>
      </c>
      <c r="AG45" s="194">
        <f t="shared" si="24"/>
        <v>567170</v>
      </c>
      <c r="AH45" s="194">
        <f t="shared" si="24"/>
        <v>572775</v>
      </c>
      <c r="AI45" s="194">
        <f t="shared" si="24"/>
        <v>591029</v>
      </c>
      <c r="AJ45" s="194">
        <f t="shared" si="24"/>
        <v>591584</v>
      </c>
      <c r="AK45" s="194">
        <f t="shared" si="24"/>
        <v>618161</v>
      </c>
      <c r="AL45" s="194">
        <f t="shared" si="24"/>
        <v>634807</v>
      </c>
      <c r="AM45" s="194">
        <f t="shared" si="24"/>
        <v>655670</v>
      </c>
      <c r="AN45" s="194">
        <f t="shared" si="24"/>
        <v>665990</v>
      </c>
      <c r="AO45" s="194">
        <f t="shared" si="24"/>
        <v>688017</v>
      </c>
      <c r="AP45" s="194">
        <f t="shared" si="24"/>
        <v>693289</v>
      </c>
      <c r="AQ45" s="194">
        <f t="shared" si="24"/>
        <v>699059</v>
      </c>
      <c r="AR45" s="194">
        <f t="shared" si="24"/>
        <v>699780</v>
      </c>
      <c r="AS45" s="14"/>
      <c r="AT45" s="14"/>
      <c r="AU45" s="14"/>
      <c r="AV45" s="14"/>
      <c r="AW45" s="14"/>
      <c r="AX45" s="14"/>
      <c r="AY45" s="14"/>
      <c r="AZ45" s="14"/>
    </row>
    <row r="46" spans="1:52" x14ac:dyDescent="0.25">
      <c r="A46" s="90">
        <v>5000</v>
      </c>
      <c r="B46" s="193">
        <f t="shared" ref="B46:AR46" si="25">ROUND(B98*РАСЧЕТНЫЙ_КОЭФФИЦИЕНТ,0)</f>
        <v>208680</v>
      </c>
      <c r="C46" s="193">
        <f t="shared" si="25"/>
        <v>217169</v>
      </c>
      <c r="D46" s="193">
        <f t="shared" si="25"/>
        <v>225326</v>
      </c>
      <c r="E46" s="194">
        <f t="shared" si="25"/>
        <v>233981</v>
      </c>
      <c r="F46" s="194">
        <f t="shared" si="25"/>
        <v>239807</v>
      </c>
      <c r="G46" s="194">
        <f t="shared" si="25"/>
        <v>257674</v>
      </c>
      <c r="H46" s="194">
        <f t="shared" si="25"/>
        <v>266218</v>
      </c>
      <c r="I46" s="194">
        <f t="shared" si="25"/>
        <v>274874</v>
      </c>
      <c r="J46" s="194">
        <f t="shared" si="25"/>
        <v>281976</v>
      </c>
      <c r="K46" s="194">
        <f t="shared" si="25"/>
        <v>301285</v>
      </c>
      <c r="L46" s="194">
        <f t="shared" si="25"/>
        <v>309663</v>
      </c>
      <c r="M46" s="194">
        <f t="shared" si="25"/>
        <v>318707</v>
      </c>
      <c r="N46" s="194">
        <f t="shared" si="25"/>
        <v>326808</v>
      </c>
      <c r="O46" s="194">
        <f t="shared" si="25"/>
        <v>344952</v>
      </c>
      <c r="P46" s="194">
        <f t="shared" si="25"/>
        <v>353774</v>
      </c>
      <c r="Q46" s="194">
        <f t="shared" si="25"/>
        <v>359045</v>
      </c>
      <c r="R46" s="194">
        <f t="shared" si="25"/>
        <v>369144</v>
      </c>
      <c r="S46" s="194">
        <f t="shared" si="25"/>
        <v>385123</v>
      </c>
      <c r="T46" s="194">
        <f t="shared" si="25"/>
        <v>393613</v>
      </c>
      <c r="U46" s="194">
        <f t="shared" si="25"/>
        <v>402823</v>
      </c>
      <c r="V46" s="194">
        <f t="shared" si="25"/>
        <v>411701</v>
      </c>
      <c r="W46" s="194">
        <f t="shared" si="25"/>
        <v>428513</v>
      </c>
      <c r="X46" s="194">
        <f t="shared" si="25"/>
        <v>438112</v>
      </c>
      <c r="Y46" s="194">
        <f t="shared" si="25"/>
        <v>446268</v>
      </c>
      <c r="Z46" s="194">
        <f t="shared" si="25"/>
        <v>454757</v>
      </c>
      <c r="AA46" s="194">
        <f t="shared" si="25"/>
        <v>472513</v>
      </c>
      <c r="AB46" s="194">
        <f t="shared" si="25"/>
        <v>481168</v>
      </c>
      <c r="AC46" s="194">
        <f t="shared" si="25"/>
        <v>507635</v>
      </c>
      <c r="AD46" s="194">
        <f t="shared" si="25"/>
        <v>529496</v>
      </c>
      <c r="AE46" s="194">
        <f t="shared" si="25"/>
        <v>561899</v>
      </c>
      <c r="AF46" s="194">
        <f t="shared" si="25"/>
        <v>567337</v>
      </c>
      <c r="AG46" s="194">
        <f t="shared" si="25"/>
        <v>573662</v>
      </c>
      <c r="AH46" s="194">
        <f t="shared" si="25"/>
        <v>579100</v>
      </c>
      <c r="AI46" s="194">
        <f t="shared" si="25"/>
        <v>591584</v>
      </c>
      <c r="AJ46" s="194">
        <f t="shared" si="25"/>
        <v>608230</v>
      </c>
      <c r="AK46" s="194">
        <f t="shared" si="25"/>
        <v>624709</v>
      </c>
      <c r="AL46" s="194">
        <f t="shared" si="25"/>
        <v>641521</v>
      </c>
      <c r="AM46" s="194">
        <f t="shared" si="25"/>
        <v>667932</v>
      </c>
      <c r="AN46" s="194">
        <f t="shared" si="25"/>
        <v>669596</v>
      </c>
      <c r="AO46" s="194">
        <f t="shared" si="25"/>
        <v>694565</v>
      </c>
      <c r="AP46" s="194">
        <f t="shared" si="25"/>
        <v>700890</v>
      </c>
      <c r="AQ46" s="194">
        <f t="shared" si="25"/>
        <v>701611</v>
      </c>
      <c r="AR46" s="194">
        <f t="shared" si="25"/>
        <v>710822</v>
      </c>
      <c r="AS46" s="14"/>
      <c r="AT46" s="14"/>
      <c r="AU46" s="14"/>
      <c r="AV46" s="14"/>
      <c r="AW46" s="14"/>
      <c r="AX46" s="14"/>
      <c r="AY46" s="14"/>
      <c r="AZ46" s="14"/>
    </row>
    <row r="47" spans="1:52" x14ac:dyDescent="0.25">
      <c r="A47" s="90">
        <v>5125</v>
      </c>
      <c r="B47" s="193">
        <f t="shared" ref="B47:AR47" si="26">ROUND(B99*РАСЧЕТНЫЙ_КОЭФФИЦИЕНТ,0)</f>
        <v>219666</v>
      </c>
      <c r="C47" s="193">
        <f t="shared" si="26"/>
        <v>227323</v>
      </c>
      <c r="D47" s="193">
        <f t="shared" si="26"/>
        <v>235424</v>
      </c>
      <c r="E47" s="193">
        <f t="shared" si="26"/>
        <v>239419</v>
      </c>
      <c r="F47" s="193">
        <f t="shared" si="26"/>
        <v>242526</v>
      </c>
      <c r="G47" s="193">
        <f t="shared" si="26"/>
        <v>262945</v>
      </c>
      <c r="H47" s="193">
        <f t="shared" si="26"/>
        <v>277981</v>
      </c>
      <c r="I47" s="193">
        <f t="shared" si="26"/>
        <v>281754</v>
      </c>
      <c r="J47" s="193">
        <f t="shared" si="26"/>
        <v>282642</v>
      </c>
      <c r="K47" s="193">
        <f t="shared" si="26"/>
        <v>307832</v>
      </c>
      <c r="L47" s="193">
        <f t="shared" si="26"/>
        <v>324811</v>
      </c>
      <c r="M47" s="193">
        <f t="shared" si="26"/>
        <v>326475</v>
      </c>
      <c r="N47" s="193">
        <f t="shared" si="26"/>
        <v>333134</v>
      </c>
      <c r="O47" s="193">
        <f t="shared" si="26"/>
        <v>353774</v>
      </c>
      <c r="P47" s="193">
        <f t="shared" si="26"/>
        <v>369920</v>
      </c>
      <c r="Q47" s="193">
        <f t="shared" si="26"/>
        <v>371696</v>
      </c>
      <c r="R47" s="193">
        <f t="shared" si="26"/>
        <v>375524</v>
      </c>
      <c r="S47" s="193">
        <f t="shared" si="26"/>
        <v>394334</v>
      </c>
      <c r="T47" s="194">
        <f t="shared" si="26"/>
        <v>408427</v>
      </c>
      <c r="U47" s="194">
        <f t="shared" si="26"/>
        <v>413532</v>
      </c>
      <c r="V47" s="194">
        <f t="shared" si="26"/>
        <v>415529</v>
      </c>
      <c r="W47" s="194">
        <f t="shared" si="26"/>
        <v>434117</v>
      </c>
      <c r="X47" s="194">
        <f t="shared" si="26"/>
        <v>444825</v>
      </c>
      <c r="Y47" s="194">
        <f t="shared" si="26"/>
        <v>449320</v>
      </c>
      <c r="Z47" s="194">
        <f t="shared" si="26"/>
        <v>459640</v>
      </c>
      <c r="AA47" s="194">
        <f t="shared" si="26"/>
        <v>481168</v>
      </c>
      <c r="AB47" s="194">
        <f t="shared" si="26"/>
        <v>486439</v>
      </c>
      <c r="AC47" s="194">
        <f t="shared" si="26"/>
        <v>515014</v>
      </c>
      <c r="AD47" s="194">
        <f t="shared" si="26"/>
        <v>545420</v>
      </c>
      <c r="AE47" s="194">
        <f t="shared" si="26"/>
        <v>579266</v>
      </c>
      <c r="AF47" s="194">
        <f t="shared" si="26"/>
        <v>584704</v>
      </c>
      <c r="AG47" s="194">
        <f t="shared" si="26"/>
        <v>585425</v>
      </c>
      <c r="AH47" s="194">
        <f t="shared" si="26"/>
        <v>591418</v>
      </c>
      <c r="AI47" s="194">
        <f t="shared" si="26"/>
        <v>609117</v>
      </c>
      <c r="AJ47" s="193">
        <f t="shared" si="26"/>
        <v>622156</v>
      </c>
      <c r="AK47" s="193">
        <f t="shared" si="26"/>
        <v>634641</v>
      </c>
      <c r="AL47" s="193">
        <f t="shared" si="26"/>
        <v>645682</v>
      </c>
      <c r="AM47" s="193">
        <f t="shared" si="26"/>
        <v>675922</v>
      </c>
      <c r="AN47" s="193">
        <f t="shared" si="26"/>
        <v>685299</v>
      </c>
      <c r="AO47" s="193">
        <f t="shared" si="26"/>
        <v>699614</v>
      </c>
      <c r="AP47" s="193">
        <f t="shared" si="26"/>
        <v>711932</v>
      </c>
      <c r="AQ47" s="193">
        <f t="shared" si="26"/>
        <v>716648</v>
      </c>
      <c r="AR47" s="193">
        <f t="shared" si="26"/>
        <v>719367</v>
      </c>
      <c r="AS47" s="14"/>
      <c r="AT47" s="14"/>
      <c r="AU47" s="14"/>
      <c r="AV47" s="14"/>
      <c r="AW47" s="14"/>
      <c r="AX47" s="14"/>
      <c r="AY47" s="14"/>
      <c r="AZ47" s="14"/>
    </row>
    <row r="48" spans="1:52" x14ac:dyDescent="0.25">
      <c r="A48" s="90">
        <v>5250</v>
      </c>
      <c r="B48" s="193">
        <f t="shared" ref="B48:AR48" si="27">ROUND(B100*РАСЧЕТНЫЙ_КОЭФФИЦИЕНТ,0)</f>
        <v>222607</v>
      </c>
      <c r="C48" s="193">
        <f t="shared" si="27"/>
        <v>230930</v>
      </c>
      <c r="D48" s="193">
        <f t="shared" si="27"/>
        <v>239585</v>
      </c>
      <c r="E48" s="193">
        <f t="shared" si="27"/>
        <v>242859</v>
      </c>
      <c r="F48" s="193">
        <f t="shared" si="27"/>
        <v>245744</v>
      </c>
      <c r="G48" s="193">
        <f t="shared" si="27"/>
        <v>267106</v>
      </c>
      <c r="H48" s="193">
        <f t="shared" si="27"/>
        <v>284473</v>
      </c>
      <c r="I48" s="193">
        <f t="shared" si="27"/>
        <v>288468</v>
      </c>
      <c r="J48" s="193">
        <f t="shared" si="27"/>
        <v>289189</v>
      </c>
      <c r="K48" s="193">
        <f t="shared" si="27"/>
        <v>314158</v>
      </c>
      <c r="L48" s="193">
        <f t="shared" si="27"/>
        <v>332634</v>
      </c>
      <c r="M48" s="193">
        <f t="shared" si="27"/>
        <v>334632</v>
      </c>
      <c r="N48" s="193">
        <f t="shared" si="27"/>
        <v>336796</v>
      </c>
      <c r="O48" s="193">
        <f t="shared" si="27"/>
        <v>361764</v>
      </c>
      <c r="P48" s="193">
        <f t="shared" si="27"/>
        <v>380740</v>
      </c>
      <c r="Q48" s="193">
        <f t="shared" si="27"/>
        <v>378576</v>
      </c>
      <c r="R48" s="193">
        <f t="shared" si="27"/>
        <v>380574</v>
      </c>
      <c r="S48" s="193">
        <f t="shared" si="27"/>
        <v>403212</v>
      </c>
      <c r="T48" s="194">
        <f t="shared" si="27"/>
        <v>404488</v>
      </c>
      <c r="U48" s="194">
        <f t="shared" si="27"/>
        <v>422021</v>
      </c>
      <c r="V48" s="194">
        <f t="shared" si="27"/>
        <v>421855</v>
      </c>
      <c r="W48" s="194">
        <f t="shared" si="27"/>
        <v>440109</v>
      </c>
      <c r="X48" s="194">
        <f t="shared" si="27"/>
        <v>451872</v>
      </c>
      <c r="Y48" s="194">
        <f t="shared" si="27"/>
        <v>454424</v>
      </c>
      <c r="Z48" s="194">
        <f t="shared" si="27"/>
        <v>460916</v>
      </c>
      <c r="AA48" s="194">
        <f t="shared" si="27"/>
        <v>486439</v>
      </c>
      <c r="AB48" s="194">
        <f t="shared" si="27"/>
        <v>491711</v>
      </c>
      <c r="AC48" s="194">
        <f t="shared" si="27"/>
        <v>520618</v>
      </c>
      <c r="AD48" s="194">
        <f t="shared" si="27"/>
        <v>561899</v>
      </c>
      <c r="AE48" s="194">
        <f t="shared" si="27"/>
        <v>584704</v>
      </c>
      <c r="AF48" s="194">
        <f t="shared" si="27"/>
        <v>599352</v>
      </c>
      <c r="AG48" s="194">
        <f t="shared" si="27"/>
        <v>598797</v>
      </c>
      <c r="AH48" s="194">
        <f t="shared" si="27"/>
        <v>603347</v>
      </c>
      <c r="AI48" s="194">
        <f t="shared" si="27"/>
        <v>623433</v>
      </c>
      <c r="AJ48" s="193">
        <f t="shared" si="27"/>
        <v>636472</v>
      </c>
      <c r="AK48" s="193">
        <f t="shared" si="27"/>
        <v>641687</v>
      </c>
      <c r="AL48" s="193">
        <f t="shared" si="27"/>
        <v>647846</v>
      </c>
      <c r="AM48" s="193">
        <f t="shared" si="27"/>
        <v>688406</v>
      </c>
      <c r="AN48" s="193">
        <f t="shared" si="27"/>
        <v>694398</v>
      </c>
      <c r="AO48" s="193">
        <f t="shared" si="27"/>
        <v>705051</v>
      </c>
      <c r="AP48" s="193">
        <f t="shared" si="27"/>
        <v>717536</v>
      </c>
      <c r="AQ48" s="193">
        <f t="shared" si="27"/>
        <v>724582</v>
      </c>
      <c r="AR48" s="193">
        <f t="shared" si="27"/>
        <v>726968</v>
      </c>
      <c r="AS48" s="14"/>
      <c r="AT48" s="14"/>
      <c r="AU48" s="14"/>
      <c r="AV48" s="14"/>
      <c r="AW48" s="14"/>
      <c r="AX48" s="14"/>
      <c r="AY48" s="14"/>
      <c r="AZ48" s="14"/>
    </row>
    <row r="49" spans="1:52" x14ac:dyDescent="0.25">
      <c r="A49" s="90">
        <v>5375</v>
      </c>
      <c r="B49" s="193">
        <f t="shared" ref="B49:AR49" si="28">ROUND(B101*РАСЧЕТНЫЙ_КОЭФФИЦИЕНТ,0)</f>
        <v>233815</v>
      </c>
      <c r="C49" s="193">
        <f t="shared" si="28"/>
        <v>242693</v>
      </c>
      <c r="D49" s="193">
        <f t="shared" si="28"/>
        <v>251348</v>
      </c>
      <c r="E49" s="193">
        <f t="shared" si="28"/>
        <v>260614</v>
      </c>
      <c r="F49" s="193">
        <f t="shared" si="28"/>
        <v>260781</v>
      </c>
      <c r="G49" s="193">
        <f t="shared" si="28"/>
        <v>272155</v>
      </c>
      <c r="H49" s="193">
        <f t="shared" si="28"/>
        <v>287358</v>
      </c>
      <c r="I49" s="193">
        <f t="shared" si="28"/>
        <v>298622</v>
      </c>
      <c r="J49" s="193">
        <f t="shared" si="28"/>
        <v>300231</v>
      </c>
      <c r="K49" s="193">
        <f t="shared" si="28"/>
        <v>321593</v>
      </c>
      <c r="L49" s="193">
        <f t="shared" si="28"/>
        <v>342733</v>
      </c>
      <c r="M49" s="193">
        <f t="shared" si="28"/>
        <v>347449</v>
      </c>
      <c r="N49" s="193">
        <f t="shared" si="28"/>
        <v>356715</v>
      </c>
      <c r="O49" s="193">
        <f t="shared" si="28"/>
        <v>373138</v>
      </c>
      <c r="P49" s="193">
        <f t="shared" si="28"/>
        <v>385456</v>
      </c>
      <c r="Q49" s="193">
        <f t="shared" si="28"/>
        <v>394667</v>
      </c>
      <c r="R49" s="193">
        <f t="shared" si="28"/>
        <v>401935</v>
      </c>
      <c r="S49" s="193">
        <f t="shared" si="28"/>
        <v>406097</v>
      </c>
      <c r="T49" s="193">
        <f t="shared" si="28"/>
        <v>421855</v>
      </c>
      <c r="U49" s="193">
        <f t="shared" si="28"/>
        <v>436836</v>
      </c>
      <c r="V49" s="193">
        <f t="shared" si="28"/>
        <v>442440</v>
      </c>
      <c r="W49" s="193">
        <f t="shared" si="28"/>
        <v>446268</v>
      </c>
      <c r="X49" s="193">
        <f t="shared" si="28"/>
        <v>467630</v>
      </c>
      <c r="Y49" s="193">
        <f t="shared" si="28"/>
        <v>473234</v>
      </c>
      <c r="Z49" s="193">
        <f t="shared" si="28"/>
        <v>482833</v>
      </c>
      <c r="AA49" s="193">
        <f t="shared" si="28"/>
        <v>489491</v>
      </c>
      <c r="AB49" s="193">
        <f t="shared" si="28"/>
        <v>496760</v>
      </c>
      <c r="AC49" s="193">
        <f t="shared" si="28"/>
        <v>529884</v>
      </c>
      <c r="AD49" s="193">
        <f t="shared" si="28"/>
        <v>569889</v>
      </c>
      <c r="AE49" s="193">
        <f t="shared" si="28"/>
        <v>592305</v>
      </c>
      <c r="AF49" s="193">
        <f t="shared" si="28"/>
        <v>603347</v>
      </c>
      <c r="AG49" s="193">
        <f t="shared" si="28"/>
        <v>621102</v>
      </c>
      <c r="AH49" s="193">
        <f t="shared" si="28"/>
        <v>628704</v>
      </c>
      <c r="AI49" s="193">
        <f t="shared" si="28"/>
        <v>642630</v>
      </c>
      <c r="AJ49" s="193">
        <f t="shared" si="28"/>
        <v>652951</v>
      </c>
      <c r="AK49" s="193">
        <f t="shared" si="28"/>
        <v>686575</v>
      </c>
      <c r="AL49" s="193">
        <f t="shared" si="28"/>
        <v>692734</v>
      </c>
      <c r="AM49" s="193">
        <f t="shared" si="28"/>
        <v>695841</v>
      </c>
      <c r="AN49" s="193">
        <f t="shared" si="28"/>
        <v>708491</v>
      </c>
      <c r="AO49" s="193">
        <f t="shared" si="28"/>
        <v>719367</v>
      </c>
      <c r="AP49" s="193">
        <f t="shared" si="28"/>
        <v>725137</v>
      </c>
      <c r="AQ49" s="193">
        <f t="shared" si="28"/>
        <v>743059</v>
      </c>
      <c r="AR49" s="193">
        <f t="shared" si="28"/>
        <v>749551</v>
      </c>
      <c r="AS49" s="14"/>
      <c r="AT49" s="14"/>
      <c r="AU49" s="14"/>
      <c r="AV49" s="14"/>
      <c r="AW49" s="14"/>
      <c r="AX49" s="14"/>
      <c r="AY49" s="14"/>
      <c r="AZ49" s="14"/>
    </row>
    <row r="50" spans="1:52" x14ac:dyDescent="0.25">
      <c r="A50" s="90">
        <v>5500</v>
      </c>
      <c r="B50" s="193">
        <f t="shared" ref="B50:AR50" si="29">ROUND(B102*РАСЧЕТНЫЙ_КОЭФФИЦИЕНТ,0)</f>
        <v>239807</v>
      </c>
      <c r="C50" s="193">
        <f t="shared" si="29"/>
        <v>248130</v>
      </c>
      <c r="D50" s="193">
        <f t="shared" si="29"/>
        <v>256786</v>
      </c>
      <c r="E50" s="193">
        <f t="shared" si="29"/>
        <v>265830</v>
      </c>
      <c r="F50" s="193">
        <f t="shared" si="29"/>
        <v>271268</v>
      </c>
      <c r="G50" s="193">
        <f t="shared" si="29"/>
        <v>276150</v>
      </c>
      <c r="H50" s="193">
        <f t="shared" si="29"/>
        <v>299510</v>
      </c>
      <c r="I50" s="193">
        <f t="shared" si="29"/>
        <v>310718</v>
      </c>
      <c r="J50" s="193">
        <f t="shared" si="29"/>
        <v>319429</v>
      </c>
      <c r="K50" s="193">
        <f t="shared" si="29"/>
        <v>325588</v>
      </c>
      <c r="L50" s="193">
        <f t="shared" si="29"/>
        <v>349113</v>
      </c>
      <c r="M50" s="193">
        <f t="shared" si="29"/>
        <v>353053</v>
      </c>
      <c r="N50" s="193">
        <f t="shared" si="29"/>
        <v>362485</v>
      </c>
      <c r="O50" s="193">
        <f t="shared" si="29"/>
        <v>380019</v>
      </c>
      <c r="P50" s="193">
        <f t="shared" si="29"/>
        <v>400493</v>
      </c>
      <c r="Q50" s="193">
        <f t="shared" si="29"/>
        <v>411701</v>
      </c>
      <c r="R50" s="193">
        <f t="shared" si="29"/>
        <v>414586</v>
      </c>
      <c r="S50" s="193">
        <f t="shared" si="29"/>
        <v>419469</v>
      </c>
      <c r="T50" s="193">
        <f t="shared" si="29"/>
        <v>442440</v>
      </c>
      <c r="U50" s="193">
        <f t="shared" si="29"/>
        <v>448598</v>
      </c>
      <c r="V50" s="193">
        <f t="shared" si="29"/>
        <v>454979</v>
      </c>
      <c r="W50" s="193">
        <f t="shared" si="29"/>
        <v>468185</v>
      </c>
      <c r="X50" s="193">
        <f t="shared" si="29"/>
        <v>479393</v>
      </c>
      <c r="Y50" s="193">
        <f t="shared" si="29"/>
        <v>490989</v>
      </c>
      <c r="Z50" s="193">
        <f t="shared" si="29"/>
        <v>496926</v>
      </c>
      <c r="AA50" s="193">
        <f t="shared" si="29"/>
        <v>504916</v>
      </c>
      <c r="AB50" s="193">
        <f t="shared" si="29"/>
        <v>512517</v>
      </c>
      <c r="AC50" s="193">
        <f t="shared" si="29"/>
        <v>535100</v>
      </c>
      <c r="AD50" s="193">
        <f t="shared" si="29"/>
        <v>575660</v>
      </c>
      <c r="AE50" s="193">
        <f t="shared" si="29"/>
        <v>598631</v>
      </c>
      <c r="AF50" s="193">
        <f t="shared" si="29"/>
        <v>609117</v>
      </c>
      <c r="AG50" s="193">
        <f t="shared" si="29"/>
        <v>628482</v>
      </c>
      <c r="AH50" s="193">
        <f t="shared" si="29"/>
        <v>635750</v>
      </c>
      <c r="AI50" s="193">
        <f t="shared" si="29"/>
        <v>646625</v>
      </c>
      <c r="AJ50" s="193">
        <f t="shared" si="29"/>
        <v>662550</v>
      </c>
      <c r="AK50" s="193">
        <f t="shared" si="29"/>
        <v>691125</v>
      </c>
      <c r="AL50" s="193">
        <f t="shared" si="29"/>
        <v>699614</v>
      </c>
      <c r="AM50" s="193">
        <f t="shared" si="29"/>
        <v>714650</v>
      </c>
      <c r="AN50" s="193">
        <f t="shared" si="29"/>
        <v>716981</v>
      </c>
      <c r="AO50" s="193">
        <f t="shared" si="29"/>
        <v>726413</v>
      </c>
      <c r="AP50" s="193">
        <f t="shared" si="29"/>
        <v>736733</v>
      </c>
      <c r="AQ50" s="193">
        <f t="shared" si="29"/>
        <v>750494</v>
      </c>
      <c r="AR50" s="193">
        <f t="shared" si="29"/>
        <v>767306</v>
      </c>
      <c r="AS50" s="14"/>
      <c r="AT50" s="14"/>
      <c r="AU50" s="14"/>
      <c r="AV50" s="14"/>
      <c r="AW50" s="14"/>
      <c r="AX50" s="14"/>
      <c r="AY50" s="14"/>
      <c r="AZ50" s="14"/>
    </row>
    <row r="51" spans="1:52" x14ac:dyDescent="0.25">
      <c r="A51" s="90">
        <v>5625</v>
      </c>
      <c r="B51" s="193">
        <f t="shared" ref="B51:AR51" si="30">ROUND(B103*РАСЧЕТНЫЙ_КОЭФФИЦИЕНТ,0)</f>
        <v>248851</v>
      </c>
      <c r="C51" s="193">
        <f t="shared" si="30"/>
        <v>257507</v>
      </c>
      <c r="D51" s="193">
        <f t="shared" si="30"/>
        <v>266385</v>
      </c>
      <c r="E51" s="193">
        <f t="shared" si="30"/>
        <v>271101</v>
      </c>
      <c r="F51" s="193">
        <f t="shared" si="30"/>
        <v>276539</v>
      </c>
      <c r="G51" s="193">
        <f t="shared" si="30"/>
        <v>291020</v>
      </c>
      <c r="H51" s="193">
        <f t="shared" si="30"/>
        <v>307111</v>
      </c>
      <c r="I51" s="193">
        <f t="shared" si="30"/>
        <v>316322</v>
      </c>
      <c r="J51" s="193">
        <f t="shared" si="30"/>
        <v>323035</v>
      </c>
      <c r="K51" s="193">
        <f t="shared" si="30"/>
        <v>338571</v>
      </c>
      <c r="L51" s="193">
        <f t="shared" si="30"/>
        <v>362485</v>
      </c>
      <c r="M51" s="193">
        <f t="shared" si="30"/>
        <v>366980</v>
      </c>
      <c r="N51" s="193">
        <f t="shared" si="30"/>
        <v>371363</v>
      </c>
      <c r="O51" s="193">
        <f t="shared" si="30"/>
        <v>390339</v>
      </c>
      <c r="P51" s="193">
        <f t="shared" si="30"/>
        <v>418414</v>
      </c>
      <c r="Q51" s="193">
        <f t="shared" si="30"/>
        <v>427292</v>
      </c>
      <c r="R51" s="193">
        <f t="shared" si="30"/>
        <v>428901</v>
      </c>
      <c r="S51" s="193">
        <f t="shared" si="30"/>
        <v>440276</v>
      </c>
      <c r="T51" s="193">
        <f t="shared" si="30"/>
        <v>459307</v>
      </c>
      <c r="U51" s="193">
        <f t="shared" si="30"/>
        <v>466520</v>
      </c>
      <c r="V51" s="193">
        <f t="shared" si="30"/>
        <v>462026</v>
      </c>
      <c r="W51" s="193">
        <f t="shared" si="30"/>
        <v>476840</v>
      </c>
      <c r="X51" s="193">
        <f t="shared" si="30"/>
        <v>498591</v>
      </c>
      <c r="Y51" s="193">
        <f t="shared" si="30"/>
        <v>505082</v>
      </c>
      <c r="Z51" s="193">
        <f t="shared" si="30"/>
        <v>511075</v>
      </c>
      <c r="AA51" s="193">
        <f t="shared" si="30"/>
        <v>524058</v>
      </c>
      <c r="AB51" s="193">
        <f t="shared" si="30"/>
        <v>535655</v>
      </c>
      <c r="AC51" s="193">
        <f t="shared" si="30"/>
        <v>548860</v>
      </c>
      <c r="AD51" s="193">
        <f t="shared" si="30"/>
        <v>581819</v>
      </c>
      <c r="AE51" s="193">
        <f t="shared" si="30"/>
        <v>623100</v>
      </c>
      <c r="AF51" s="193">
        <f t="shared" si="30"/>
        <v>630479</v>
      </c>
      <c r="AG51" s="193">
        <f t="shared" si="30"/>
        <v>643685</v>
      </c>
      <c r="AH51" s="193">
        <f t="shared" si="30"/>
        <v>644073</v>
      </c>
      <c r="AI51" s="193">
        <f t="shared" si="30"/>
        <v>666878</v>
      </c>
      <c r="AJ51" s="193">
        <f t="shared" si="30"/>
        <v>694010</v>
      </c>
      <c r="AK51" s="193">
        <f t="shared" si="30"/>
        <v>694010</v>
      </c>
      <c r="AL51" s="193">
        <f t="shared" si="30"/>
        <v>707937</v>
      </c>
      <c r="AM51" s="193">
        <f t="shared" si="30"/>
        <v>726247</v>
      </c>
      <c r="AN51" s="193">
        <f t="shared" si="30"/>
        <v>746111</v>
      </c>
      <c r="AO51" s="193">
        <f t="shared" si="30"/>
        <v>757374</v>
      </c>
      <c r="AP51" s="193">
        <f t="shared" si="30"/>
        <v>751382</v>
      </c>
      <c r="AQ51" s="193">
        <f t="shared" si="30"/>
        <v>770191</v>
      </c>
      <c r="AR51" s="193">
        <f t="shared" si="30"/>
        <v>793384</v>
      </c>
      <c r="AS51" s="14"/>
      <c r="AT51" s="14"/>
      <c r="AU51" s="14"/>
      <c r="AV51" s="14"/>
      <c r="AW51" s="14"/>
      <c r="AX51" s="14"/>
      <c r="AY51" s="14"/>
      <c r="AZ51" s="14"/>
    </row>
    <row r="52" spans="1:52" x14ac:dyDescent="0.25">
      <c r="A52" s="90">
        <v>5750</v>
      </c>
      <c r="B52" s="193">
        <f t="shared" ref="B52:AR52" si="31">ROUND(B104*РАСЧЕТНЫЙ_КОЭФФИЦИЕНТ,0)</f>
        <v>254622</v>
      </c>
      <c r="C52" s="193">
        <f t="shared" si="31"/>
        <v>262945</v>
      </c>
      <c r="D52" s="193">
        <f t="shared" si="31"/>
        <v>271989</v>
      </c>
      <c r="E52" s="193">
        <f t="shared" si="31"/>
        <v>275262</v>
      </c>
      <c r="F52" s="193">
        <f t="shared" si="31"/>
        <v>281033</v>
      </c>
      <c r="G52" s="193">
        <f t="shared" si="31"/>
        <v>299510</v>
      </c>
      <c r="H52" s="193">
        <f t="shared" si="31"/>
        <v>310385</v>
      </c>
      <c r="I52" s="193">
        <f t="shared" si="31"/>
        <v>320150</v>
      </c>
      <c r="J52" s="193">
        <f t="shared" si="31"/>
        <v>322314</v>
      </c>
      <c r="K52" s="193">
        <f t="shared" si="31"/>
        <v>348004</v>
      </c>
      <c r="L52" s="193">
        <f t="shared" si="31"/>
        <v>365759</v>
      </c>
      <c r="M52" s="193">
        <f t="shared" si="31"/>
        <v>375857</v>
      </c>
      <c r="N52" s="193">
        <f t="shared" si="31"/>
        <v>377133</v>
      </c>
      <c r="O52" s="193">
        <f t="shared" si="31"/>
        <v>399217</v>
      </c>
      <c r="P52" s="193">
        <f t="shared" si="31"/>
        <v>422354</v>
      </c>
      <c r="Q52" s="193">
        <f t="shared" si="31"/>
        <v>431454</v>
      </c>
      <c r="R52" s="193">
        <f t="shared" si="31"/>
        <v>438112</v>
      </c>
      <c r="S52" s="193">
        <f t="shared" si="31"/>
        <v>448820</v>
      </c>
      <c r="T52" s="193">
        <f t="shared" si="31"/>
        <v>463469</v>
      </c>
      <c r="U52" s="193">
        <f t="shared" si="31"/>
        <v>473955</v>
      </c>
      <c r="V52" s="193">
        <f t="shared" si="31"/>
        <v>475231</v>
      </c>
      <c r="W52" s="193">
        <f t="shared" si="31"/>
        <v>488603</v>
      </c>
      <c r="X52" s="193">
        <f t="shared" si="31"/>
        <v>503473</v>
      </c>
      <c r="Y52" s="193">
        <f t="shared" si="31"/>
        <v>510298</v>
      </c>
      <c r="Z52" s="193">
        <f t="shared" si="31"/>
        <v>519731</v>
      </c>
      <c r="AA52" s="193">
        <f t="shared" si="31"/>
        <v>535322</v>
      </c>
      <c r="AB52" s="193">
        <f t="shared" si="31"/>
        <v>542369</v>
      </c>
      <c r="AC52" s="193">
        <f t="shared" si="31"/>
        <v>567170</v>
      </c>
      <c r="AD52" s="193">
        <f t="shared" si="31"/>
        <v>595191</v>
      </c>
      <c r="AE52" s="193">
        <f t="shared" si="31"/>
        <v>632144</v>
      </c>
      <c r="AF52" s="193">
        <f t="shared" si="31"/>
        <v>642464</v>
      </c>
      <c r="AG52" s="193">
        <f t="shared" si="31"/>
        <v>656890</v>
      </c>
      <c r="AH52" s="193">
        <f t="shared" si="31"/>
        <v>657279</v>
      </c>
      <c r="AI52" s="193">
        <f t="shared" si="31"/>
        <v>675922</v>
      </c>
      <c r="AJ52" s="193">
        <f t="shared" si="31"/>
        <v>707382</v>
      </c>
      <c r="AK52" s="193">
        <f t="shared" si="31"/>
        <v>708491</v>
      </c>
      <c r="AL52" s="193">
        <f t="shared" si="31"/>
        <v>713929</v>
      </c>
      <c r="AM52" s="193">
        <f t="shared" si="31"/>
        <v>732739</v>
      </c>
      <c r="AN52" s="193">
        <f t="shared" si="31"/>
        <v>764976</v>
      </c>
      <c r="AO52" s="193">
        <f t="shared" si="31"/>
        <v>771800</v>
      </c>
      <c r="AP52" s="193">
        <f t="shared" si="31"/>
        <v>771800</v>
      </c>
      <c r="AQ52" s="193">
        <f t="shared" si="31"/>
        <v>783951</v>
      </c>
      <c r="AR52" s="193">
        <f t="shared" si="31"/>
        <v>804426</v>
      </c>
      <c r="AS52" s="14"/>
      <c r="AT52" s="14"/>
      <c r="AU52" s="14"/>
      <c r="AV52" s="14"/>
      <c r="AW52" s="14"/>
      <c r="AX52" s="14"/>
      <c r="AY52" s="14"/>
      <c r="AZ52" s="14"/>
    </row>
    <row r="53" spans="1:52" x14ac:dyDescent="0.25">
      <c r="A53" s="90">
        <v>5875</v>
      </c>
      <c r="B53" s="193">
        <f t="shared" ref="B53:AR53" si="32">ROUND(B105*РАСЧЕТНЫЙ_КОЭФФИЦИЕНТ,0)</f>
        <v>259505</v>
      </c>
      <c r="C53" s="193">
        <f t="shared" si="32"/>
        <v>267994</v>
      </c>
      <c r="D53" s="193">
        <f t="shared" si="32"/>
        <v>276872</v>
      </c>
      <c r="E53" s="193">
        <f t="shared" si="32"/>
        <v>286082</v>
      </c>
      <c r="F53" s="193">
        <f t="shared" si="32"/>
        <v>294238</v>
      </c>
      <c r="G53" s="193">
        <f t="shared" si="32"/>
        <v>305668</v>
      </c>
      <c r="H53" s="193">
        <f t="shared" si="32"/>
        <v>313048</v>
      </c>
      <c r="I53" s="193">
        <f t="shared" si="32"/>
        <v>330637</v>
      </c>
      <c r="J53" s="193">
        <f t="shared" si="32"/>
        <v>335353</v>
      </c>
      <c r="K53" s="193">
        <f t="shared" si="32"/>
        <v>352886</v>
      </c>
      <c r="L53" s="193">
        <f t="shared" si="32"/>
        <v>376024</v>
      </c>
      <c r="M53" s="193">
        <f t="shared" si="32"/>
        <v>385123</v>
      </c>
      <c r="N53" s="193">
        <f t="shared" si="32"/>
        <v>392891</v>
      </c>
      <c r="O53" s="193">
        <f t="shared" si="32"/>
        <v>406984</v>
      </c>
      <c r="P53" s="193">
        <f t="shared" si="32"/>
        <v>429234</v>
      </c>
      <c r="Q53" s="193">
        <f t="shared" si="32"/>
        <v>440276</v>
      </c>
      <c r="R53" s="193">
        <f t="shared" si="32"/>
        <v>451317</v>
      </c>
      <c r="S53" s="193">
        <f t="shared" si="32"/>
        <v>462359</v>
      </c>
      <c r="T53" s="193">
        <f t="shared" si="32"/>
        <v>468351</v>
      </c>
      <c r="U53" s="193">
        <f t="shared" si="32"/>
        <v>483388</v>
      </c>
      <c r="V53" s="193">
        <f t="shared" si="32"/>
        <v>496926</v>
      </c>
      <c r="W53" s="193">
        <f t="shared" si="32"/>
        <v>503251</v>
      </c>
      <c r="X53" s="193">
        <f t="shared" si="32"/>
        <v>509077</v>
      </c>
      <c r="Y53" s="193">
        <f t="shared" si="32"/>
        <v>517400</v>
      </c>
      <c r="Z53" s="193">
        <f t="shared" si="32"/>
        <v>522838</v>
      </c>
      <c r="AA53" s="193">
        <f t="shared" si="32"/>
        <v>540538</v>
      </c>
      <c r="AB53" s="193">
        <f t="shared" si="32"/>
        <v>554686</v>
      </c>
      <c r="AC53" s="193">
        <f t="shared" si="32"/>
        <v>590141</v>
      </c>
      <c r="AD53" s="193">
        <f t="shared" si="32"/>
        <v>612557</v>
      </c>
      <c r="AE53" s="193">
        <f t="shared" si="32"/>
        <v>639523</v>
      </c>
      <c r="AF53" s="193">
        <f t="shared" si="32"/>
        <v>665990</v>
      </c>
      <c r="AG53" s="193">
        <f t="shared" si="32"/>
        <v>689682</v>
      </c>
      <c r="AH53" s="193">
        <f t="shared" si="32"/>
        <v>700890</v>
      </c>
      <c r="AI53" s="193">
        <f t="shared" si="32"/>
        <v>709601</v>
      </c>
      <c r="AJ53" s="193">
        <f t="shared" si="32"/>
        <v>713541</v>
      </c>
      <c r="AK53" s="193">
        <f t="shared" si="32"/>
        <v>737066</v>
      </c>
      <c r="AL53" s="193">
        <f t="shared" si="32"/>
        <v>746332</v>
      </c>
      <c r="AM53" s="193">
        <f t="shared" si="32"/>
        <v>765697</v>
      </c>
      <c r="AN53" s="193">
        <f t="shared" si="32"/>
        <v>783230</v>
      </c>
      <c r="AO53" s="193">
        <f t="shared" si="32"/>
        <v>793384</v>
      </c>
      <c r="AP53" s="193">
        <f t="shared" si="32"/>
        <v>804037</v>
      </c>
      <c r="AQ53" s="193">
        <f t="shared" si="32"/>
        <v>811084</v>
      </c>
      <c r="AR53" s="193">
        <f t="shared" si="32"/>
        <v>822125</v>
      </c>
      <c r="AS53" s="14"/>
      <c r="AT53" s="14"/>
      <c r="AU53" s="14"/>
      <c r="AV53" s="14"/>
      <c r="AW53" s="14"/>
      <c r="AX53" s="14"/>
      <c r="AY53" s="14"/>
      <c r="AZ53" s="14"/>
    </row>
    <row r="54" spans="1:52" x14ac:dyDescent="0.25">
      <c r="A54" s="90">
        <v>6000</v>
      </c>
      <c r="B54" s="193">
        <f t="shared" ref="B54:AR54" si="33">ROUND(B106*РАСЧЕТНЫЙ_КОЭФФИЦИЕНТ,0)</f>
        <v>264054</v>
      </c>
      <c r="C54" s="193">
        <f t="shared" si="33"/>
        <v>272544</v>
      </c>
      <c r="D54" s="193">
        <f t="shared" si="33"/>
        <v>281754</v>
      </c>
      <c r="E54" s="193">
        <f t="shared" si="33"/>
        <v>290798</v>
      </c>
      <c r="F54" s="193">
        <f t="shared" si="33"/>
        <v>298067</v>
      </c>
      <c r="G54" s="193">
        <f t="shared" si="33"/>
        <v>310385</v>
      </c>
      <c r="H54" s="193">
        <f t="shared" si="33"/>
        <v>317598</v>
      </c>
      <c r="I54" s="193">
        <f t="shared" si="33"/>
        <v>334077</v>
      </c>
      <c r="J54" s="193">
        <f t="shared" si="33"/>
        <v>340014</v>
      </c>
      <c r="K54" s="193">
        <f t="shared" si="33"/>
        <v>359600</v>
      </c>
      <c r="L54" s="193">
        <f t="shared" si="33"/>
        <v>381295</v>
      </c>
      <c r="M54" s="193">
        <f t="shared" si="33"/>
        <v>390339</v>
      </c>
      <c r="N54" s="193">
        <f t="shared" si="33"/>
        <v>397940</v>
      </c>
      <c r="O54" s="193">
        <f t="shared" si="33"/>
        <v>414752</v>
      </c>
      <c r="P54" s="193">
        <f t="shared" si="33"/>
        <v>435060</v>
      </c>
      <c r="Q54" s="193">
        <f t="shared" si="33"/>
        <v>446656</v>
      </c>
      <c r="R54" s="193">
        <f t="shared" si="33"/>
        <v>457310</v>
      </c>
      <c r="S54" s="193">
        <f t="shared" si="33"/>
        <v>468351</v>
      </c>
      <c r="T54" s="193">
        <f t="shared" si="33"/>
        <v>474843</v>
      </c>
      <c r="U54" s="193">
        <f t="shared" si="33"/>
        <v>489713</v>
      </c>
      <c r="V54" s="193">
        <f t="shared" si="33"/>
        <v>503473</v>
      </c>
      <c r="W54" s="193">
        <f t="shared" si="33"/>
        <v>510298</v>
      </c>
      <c r="X54" s="193">
        <f t="shared" si="33"/>
        <v>515569</v>
      </c>
      <c r="Y54" s="193">
        <f t="shared" si="33"/>
        <v>524280</v>
      </c>
      <c r="Z54" s="193">
        <f t="shared" si="33"/>
        <v>536931</v>
      </c>
      <c r="AA54" s="193">
        <f t="shared" si="33"/>
        <v>547418</v>
      </c>
      <c r="AB54" s="193">
        <f t="shared" si="33"/>
        <v>562066</v>
      </c>
      <c r="AC54" s="193">
        <f t="shared" si="33"/>
        <v>597188</v>
      </c>
      <c r="AD54" s="193">
        <f t="shared" si="33"/>
        <v>619660</v>
      </c>
      <c r="AE54" s="193">
        <f t="shared" si="33"/>
        <v>659443</v>
      </c>
      <c r="AF54" s="193">
        <f t="shared" si="33"/>
        <v>673036</v>
      </c>
      <c r="AG54" s="193">
        <f t="shared" si="33"/>
        <v>698005</v>
      </c>
      <c r="AH54" s="193">
        <f t="shared" si="33"/>
        <v>708824</v>
      </c>
      <c r="AI54" s="193">
        <f t="shared" si="33"/>
        <v>714096</v>
      </c>
      <c r="AJ54" s="193">
        <f t="shared" si="33"/>
        <v>717369</v>
      </c>
      <c r="AK54" s="193">
        <f t="shared" si="33"/>
        <v>745223</v>
      </c>
      <c r="AL54" s="193">
        <f t="shared" si="33"/>
        <v>754822</v>
      </c>
      <c r="AM54" s="193">
        <f t="shared" si="33"/>
        <v>774907</v>
      </c>
      <c r="AN54" s="193">
        <f t="shared" si="33"/>
        <v>792274</v>
      </c>
      <c r="AO54" s="193">
        <f t="shared" si="33"/>
        <v>798267</v>
      </c>
      <c r="AP54" s="193">
        <f t="shared" si="33"/>
        <v>812915</v>
      </c>
      <c r="AQ54" s="193">
        <f t="shared" si="33"/>
        <v>820516</v>
      </c>
      <c r="AR54" s="193">
        <f t="shared" si="33"/>
        <v>827174</v>
      </c>
      <c r="AS54" s="14"/>
      <c r="AT54" s="14"/>
      <c r="AU54" s="14"/>
      <c r="AV54" s="14"/>
      <c r="AW54" s="14"/>
      <c r="AX54" s="14"/>
      <c r="AY54" s="14"/>
      <c r="AZ54" s="14"/>
    </row>
    <row r="55" spans="1:52" x14ac:dyDescent="0.25">
      <c r="A55" s="14"/>
      <c r="B55" s="114"/>
      <c r="C55" s="14" t="s">
        <v>217</v>
      </c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</row>
    <row r="56" spans="1:52" x14ac:dyDescent="0.25">
      <c r="A56" s="14"/>
      <c r="B56" s="14"/>
      <c r="C56" s="63" t="s">
        <v>211</v>
      </c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</row>
    <row r="57" spans="1:52" ht="9" customHeight="1" x14ac:dyDescent="0.25">
      <c r="A57" s="14"/>
      <c r="B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</row>
    <row r="58" spans="1:52" ht="15.75" x14ac:dyDescent="0.25">
      <c r="A58" s="14"/>
      <c r="B58" s="14"/>
      <c r="C58" s="78" t="s">
        <v>112</v>
      </c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78" t="s">
        <v>444</v>
      </c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J58" s="78" t="s">
        <v>458</v>
      </c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</row>
    <row r="59" spans="1:52" ht="15" customHeight="1" x14ac:dyDescent="0.25">
      <c r="A59" s="14"/>
      <c r="B59" s="14"/>
      <c r="C59" s="636" t="s">
        <v>452</v>
      </c>
      <c r="D59" s="636"/>
      <c r="E59" s="636"/>
      <c r="F59" s="636"/>
      <c r="G59" s="636"/>
      <c r="H59" s="636"/>
      <c r="I59" s="636"/>
      <c r="J59" s="636"/>
      <c r="K59" s="636"/>
      <c r="L59" s="636"/>
      <c r="M59" s="636"/>
      <c r="N59" s="636"/>
      <c r="O59" s="636"/>
      <c r="P59" s="636"/>
      <c r="Q59" s="636"/>
      <c r="R59" s="14"/>
      <c r="S59" s="14"/>
      <c r="T59" s="14"/>
      <c r="U59" s="634" t="s">
        <v>453</v>
      </c>
      <c r="V59" s="634"/>
      <c r="W59" s="634"/>
      <c r="X59" s="634"/>
      <c r="Y59" s="634"/>
      <c r="Z59" s="634"/>
      <c r="AA59" s="634"/>
      <c r="AB59" s="634"/>
      <c r="AC59" s="634"/>
      <c r="AD59" s="634"/>
      <c r="AE59" s="634"/>
      <c r="AF59" s="634"/>
      <c r="AG59" s="14"/>
      <c r="AH59" s="14"/>
      <c r="AI59" s="14"/>
      <c r="AJ59" s="636" t="s">
        <v>457</v>
      </c>
      <c r="AK59" s="636"/>
      <c r="AL59" s="636"/>
      <c r="AM59" s="636"/>
      <c r="AN59" s="636"/>
      <c r="AO59" s="636"/>
      <c r="AP59" s="636"/>
      <c r="AQ59" s="636"/>
      <c r="AR59" s="636"/>
      <c r="AS59" s="636"/>
      <c r="AT59" s="636"/>
      <c r="AU59" s="636"/>
      <c r="AV59" s="636"/>
      <c r="AW59" s="636"/>
      <c r="AX59" s="44"/>
      <c r="AY59" s="44"/>
      <c r="AZ59" s="44"/>
    </row>
    <row r="60" spans="1:52" ht="15" customHeight="1" x14ac:dyDescent="0.25">
      <c r="A60" s="14"/>
      <c r="B60" s="14"/>
      <c r="C60" s="636"/>
      <c r="D60" s="636"/>
      <c r="E60" s="636"/>
      <c r="F60" s="636"/>
      <c r="G60" s="636"/>
      <c r="H60" s="636"/>
      <c r="I60" s="636"/>
      <c r="J60" s="636"/>
      <c r="K60" s="636"/>
      <c r="L60" s="636"/>
      <c r="M60" s="636"/>
      <c r="N60" s="636"/>
      <c r="O60" s="636"/>
      <c r="P60" s="636"/>
      <c r="Q60" s="636"/>
      <c r="R60" s="44"/>
      <c r="S60" s="14"/>
      <c r="T60" s="14"/>
      <c r="U60" s="634"/>
      <c r="V60" s="634"/>
      <c r="W60" s="634"/>
      <c r="X60" s="634"/>
      <c r="Y60" s="634"/>
      <c r="Z60" s="634"/>
      <c r="AA60" s="634"/>
      <c r="AB60" s="634"/>
      <c r="AC60" s="634"/>
      <c r="AD60" s="634"/>
      <c r="AE60" s="634"/>
      <c r="AF60" s="634"/>
      <c r="AG60" s="14"/>
      <c r="AH60" s="14"/>
      <c r="AI60" s="14"/>
      <c r="AJ60" s="636"/>
      <c r="AK60" s="636"/>
      <c r="AL60" s="636"/>
      <c r="AM60" s="636"/>
      <c r="AN60" s="636"/>
      <c r="AO60" s="636"/>
      <c r="AP60" s="636"/>
      <c r="AQ60" s="636"/>
      <c r="AR60" s="636"/>
      <c r="AS60" s="636"/>
      <c r="AT60" s="636"/>
      <c r="AU60" s="636"/>
      <c r="AV60" s="636"/>
      <c r="AW60" s="636"/>
      <c r="AX60" s="44"/>
      <c r="AY60" s="44"/>
      <c r="AZ60" s="44"/>
    </row>
    <row r="61" spans="1:52" x14ac:dyDescent="0.25">
      <c r="A61" s="14"/>
      <c r="B61" s="14"/>
      <c r="C61" s="636"/>
      <c r="D61" s="636"/>
      <c r="E61" s="636"/>
      <c r="F61" s="636"/>
      <c r="G61" s="636"/>
      <c r="H61" s="636"/>
      <c r="I61" s="636"/>
      <c r="J61" s="636"/>
      <c r="K61" s="636"/>
      <c r="L61" s="636"/>
      <c r="M61" s="636"/>
      <c r="N61" s="636"/>
      <c r="O61" s="636"/>
      <c r="P61" s="636"/>
      <c r="Q61" s="636"/>
      <c r="R61" s="44"/>
      <c r="S61" s="14"/>
      <c r="T61" s="14"/>
      <c r="U61" s="634"/>
      <c r="V61" s="634"/>
      <c r="W61" s="634"/>
      <c r="X61" s="634"/>
      <c r="Y61" s="634"/>
      <c r="Z61" s="634"/>
      <c r="AA61" s="634"/>
      <c r="AB61" s="634"/>
      <c r="AC61" s="634"/>
      <c r="AD61" s="634"/>
      <c r="AE61" s="634"/>
      <c r="AF61" s="634"/>
      <c r="AG61" s="14"/>
      <c r="AH61" s="14"/>
      <c r="AI61" s="14"/>
      <c r="AJ61" s="636"/>
      <c r="AK61" s="636"/>
      <c r="AL61" s="636"/>
      <c r="AM61" s="636"/>
      <c r="AN61" s="636"/>
      <c r="AO61" s="636"/>
      <c r="AP61" s="636"/>
      <c r="AQ61" s="636"/>
      <c r="AR61" s="636"/>
      <c r="AS61" s="636"/>
      <c r="AT61" s="636"/>
      <c r="AU61" s="636"/>
      <c r="AV61" s="636"/>
      <c r="AW61" s="636"/>
      <c r="AX61" s="44"/>
      <c r="AY61" s="44"/>
      <c r="AZ61" s="44"/>
    </row>
    <row r="62" spans="1:52" ht="28.5" customHeight="1" x14ac:dyDescent="0.25">
      <c r="A62" s="14"/>
      <c r="B62" s="14"/>
      <c r="C62" s="1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636"/>
      <c r="AK62" s="636"/>
      <c r="AL62" s="636"/>
      <c r="AM62" s="636"/>
      <c r="AN62" s="636"/>
      <c r="AO62" s="636"/>
      <c r="AP62" s="636"/>
      <c r="AQ62" s="636"/>
      <c r="AR62" s="636"/>
      <c r="AS62" s="636"/>
      <c r="AT62" s="636"/>
      <c r="AU62" s="636"/>
      <c r="AV62" s="636"/>
      <c r="AW62" s="636"/>
      <c r="AX62" s="44"/>
      <c r="AY62" s="44"/>
      <c r="AZ62" s="44"/>
    </row>
    <row r="63" spans="1:52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</row>
    <row r="64" spans="1:52" ht="15.75" x14ac:dyDescent="0.25">
      <c r="A64" s="14"/>
      <c r="B64" s="14"/>
      <c r="C64" s="78" t="s">
        <v>454</v>
      </c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78" t="s">
        <v>456</v>
      </c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78" t="s">
        <v>123</v>
      </c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</row>
    <row r="65" spans="1:52" ht="15" customHeight="1" x14ac:dyDescent="0.25">
      <c r="A65" s="14"/>
      <c r="B65" s="14"/>
      <c r="C65" s="634" t="s">
        <v>632</v>
      </c>
      <c r="D65" s="634"/>
      <c r="E65" s="634"/>
      <c r="F65" s="634"/>
      <c r="G65" s="634"/>
      <c r="H65" s="634"/>
      <c r="I65" s="634"/>
      <c r="J65" s="634"/>
      <c r="K65" s="634"/>
      <c r="L65" s="634"/>
      <c r="M65" s="634"/>
      <c r="N65" s="634"/>
      <c r="O65" s="634"/>
      <c r="P65" s="634"/>
      <c r="Q65" s="634"/>
      <c r="R65" s="79"/>
      <c r="S65" s="14"/>
      <c r="T65" s="14"/>
      <c r="U65" s="634" t="s">
        <v>455</v>
      </c>
      <c r="V65" s="634"/>
      <c r="W65" s="634"/>
      <c r="X65" s="634"/>
      <c r="Y65" s="634"/>
      <c r="Z65" s="634"/>
      <c r="AA65" s="634"/>
      <c r="AB65" s="634"/>
      <c r="AC65" s="634"/>
      <c r="AD65" s="634"/>
      <c r="AE65" s="634"/>
      <c r="AF65" s="634"/>
      <c r="AG65" s="14"/>
      <c r="AH65" s="14"/>
      <c r="AI65" s="14"/>
      <c r="AJ65" s="634" t="s">
        <v>451</v>
      </c>
      <c r="AK65" s="634"/>
      <c r="AL65" s="634"/>
      <c r="AM65" s="634"/>
      <c r="AN65" s="634"/>
      <c r="AO65" s="634"/>
      <c r="AP65" s="634"/>
      <c r="AQ65" s="634"/>
      <c r="AR65" s="634"/>
      <c r="AS65" s="634"/>
      <c r="AT65" s="634"/>
      <c r="AU65" s="14"/>
      <c r="AV65" s="14"/>
      <c r="AW65" s="14"/>
      <c r="AX65" s="14"/>
      <c r="AY65" s="14"/>
      <c r="AZ65" s="14"/>
    </row>
    <row r="66" spans="1:52" ht="15" customHeight="1" x14ac:dyDescent="0.25">
      <c r="A66" s="14"/>
      <c r="B66" s="14"/>
      <c r="C66" s="634"/>
      <c r="D66" s="634"/>
      <c r="E66" s="634"/>
      <c r="F66" s="634"/>
      <c r="G66" s="634"/>
      <c r="H66" s="634"/>
      <c r="I66" s="634"/>
      <c r="J66" s="634"/>
      <c r="K66" s="634"/>
      <c r="L66" s="634"/>
      <c r="M66" s="634"/>
      <c r="N66" s="634"/>
      <c r="O66" s="634"/>
      <c r="P66" s="634"/>
      <c r="Q66" s="634"/>
      <c r="R66" s="79"/>
      <c r="S66" s="14"/>
      <c r="T66" s="14"/>
      <c r="U66" s="634"/>
      <c r="V66" s="634"/>
      <c r="W66" s="634"/>
      <c r="X66" s="634"/>
      <c r="Y66" s="634"/>
      <c r="Z66" s="634"/>
      <c r="AA66" s="634"/>
      <c r="AB66" s="634"/>
      <c r="AC66" s="634"/>
      <c r="AD66" s="634"/>
      <c r="AE66" s="634"/>
      <c r="AF66" s="634"/>
      <c r="AG66" s="14"/>
      <c r="AH66" s="14"/>
      <c r="AI66" s="14"/>
      <c r="AJ66" s="634"/>
      <c r="AK66" s="634"/>
      <c r="AL66" s="634"/>
      <c r="AM66" s="634"/>
      <c r="AN66" s="634"/>
      <c r="AO66" s="634"/>
      <c r="AP66" s="634"/>
      <c r="AQ66" s="634"/>
      <c r="AR66" s="634"/>
      <c r="AS66" s="634"/>
      <c r="AT66" s="634"/>
      <c r="AU66" s="14"/>
      <c r="AV66" s="14"/>
      <c r="AW66" s="14"/>
      <c r="AX66" s="14"/>
      <c r="AY66" s="14"/>
      <c r="AZ66" s="14"/>
    </row>
    <row r="67" spans="1:52" x14ac:dyDescent="0.25">
      <c r="A67" s="14"/>
      <c r="B67" s="14"/>
      <c r="C67" s="634"/>
      <c r="D67" s="634"/>
      <c r="E67" s="634"/>
      <c r="F67" s="634"/>
      <c r="G67" s="634"/>
      <c r="H67" s="634"/>
      <c r="I67" s="634"/>
      <c r="J67" s="634"/>
      <c r="K67" s="634"/>
      <c r="L67" s="634"/>
      <c r="M67" s="634"/>
      <c r="N67" s="634"/>
      <c r="O67" s="634"/>
      <c r="P67" s="634"/>
      <c r="Q67" s="634"/>
      <c r="R67" s="79"/>
      <c r="S67" s="14"/>
      <c r="T67" s="14"/>
      <c r="U67" s="634"/>
      <c r="V67" s="634"/>
      <c r="W67" s="634"/>
      <c r="X67" s="634"/>
      <c r="Y67" s="634"/>
      <c r="Z67" s="634"/>
      <c r="AA67" s="634"/>
      <c r="AB67" s="634"/>
      <c r="AC67" s="634"/>
      <c r="AD67" s="634"/>
      <c r="AE67" s="634"/>
      <c r="AF67" s="634"/>
      <c r="AG67" s="14"/>
      <c r="AH67" s="14"/>
      <c r="AI67" s="14"/>
      <c r="AJ67" s="634"/>
      <c r="AK67" s="634"/>
      <c r="AL67" s="634"/>
      <c r="AM67" s="634"/>
      <c r="AN67" s="634"/>
      <c r="AO67" s="634"/>
      <c r="AP67" s="634"/>
      <c r="AQ67" s="634"/>
      <c r="AR67" s="634"/>
      <c r="AS67" s="634"/>
      <c r="AT67" s="634"/>
      <c r="AU67" s="14"/>
      <c r="AV67" s="14"/>
      <c r="AW67" s="14"/>
      <c r="AX67" s="14"/>
      <c r="AY67" s="14"/>
      <c r="AZ67" s="14"/>
    </row>
    <row r="68" spans="1:52" ht="25.5" customHeight="1" x14ac:dyDescent="0.25">
      <c r="A68" s="14"/>
      <c r="B68" s="14"/>
      <c r="C68" s="14"/>
      <c r="D68" s="77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77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4"/>
      <c r="AH68" s="14"/>
      <c r="AI68" s="14"/>
      <c r="AJ68" s="634"/>
      <c r="AK68" s="634"/>
      <c r="AL68" s="634"/>
      <c r="AM68" s="634"/>
      <c r="AN68" s="634"/>
      <c r="AO68" s="634"/>
      <c r="AP68" s="634"/>
      <c r="AQ68" s="634"/>
      <c r="AR68" s="634"/>
      <c r="AS68" s="634"/>
      <c r="AT68" s="634"/>
      <c r="AU68" s="14"/>
      <c r="AV68" s="14"/>
      <c r="AW68" s="14"/>
      <c r="AX68" s="14"/>
      <c r="AY68" s="14"/>
      <c r="AZ68" s="14"/>
    </row>
    <row r="69" spans="1:52" ht="15" customHeight="1" x14ac:dyDescent="0.3">
      <c r="A69" s="80" t="s">
        <v>876</v>
      </c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</row>
    <row r="70" spans="1:52" ht="15" hidden="1" customHeight="1" thickBot="1" x14ac:dyDescent="0.3"/>
    <row r="71" spans="1:52" s="81" customFormat="1" ht="15.75" hidden="1" thickBot="1" x14ac:dyDescent="0.3">
      <c r="A71" s="81" t="s">
        <v>825</v>
      </c>
      <c r="F71" s="82">
        <f>Курс_прайса*Региональная_наценка_ProTrend*Розничная_наценка_ProTrend*Дилерская_наценка_ProTrend*(1-ЦУ_ProTrend)</f>
        <v>55.485275999999999</v>
      </c>
    </row>
    <row r="72" spans="1:52" s="81" customFormat="1" hidden="1" x14ac:dyDescent="0.25">
      <c r="A72" s="94"/>
      <c r="B72" s="95">
        <v>1750</v>
      </c>
      <c r="C72" s="95">
        <v>1875</v>
      </c>
      <c r="D72" s="95">
        <v>2000</v>
      </c>
      <c r="E72" s="95">
        <v>2125</v>
      </c>
      <c r="F72" s="95">
        <v>2250</v>
      </c>
      <c r="G72" s="95">
        <v>2375</v>
      </c>
      <c r="H72" s="95">
        <v>2500</v>
      </c>
      <c r="I72" s="95">
        <v>2625</v>
      </c>
      <c r="J72" s="95">
        <v>2750</v>
      </c>
      <c r="K72" s="95">
        <v>2875</v>
      </c>
      <c r="L72" s="95">
        <v>3000</v>
      </c>
      <c r="M72" s="95">
        <v>3125</v>
      </c>
      <c r="N72" s="95">
        <v>3250</v>
      </c>
      <c r="O72" s="95">
        <v>3375</v>
      </c>
      <c r="P72" s="95">
        <v>3500</v>
      </c>
      <c r="Q72" s="95">
        <v>3625</v>
      </c>
      <c r="R72" s="95">
        <v>3750</v>
      </c>
      <c r="S72" s="95">
        <v>3875</v>
      </c>
      <c r="T72" s="95">
        <v>4000</v>
      </c>
      <c r="U72" s="95">
        <v>4125</v>
      </c>
      <c r="V72" s="95">
        <v>4250</v>
      </c>
      <c r="W72" s="95">
        <v>4375</v>
      </c>
      <c r="X72" s="95">
        <v>4500</v>
      </c>
      <c r="Y72" s="95">
        <v>4625</v>
      </c>
      <c r="Z72" s="95">
        <v>4750</v>
      </c>
      <c r="AA72" s="95">
        <v>4875</v>
      </c>
      <c r="AB72" s="95">
        <v>5000</v>
      </c>
      <c r="AC72" s="95">
        <v>5125</v>
      </c>
      <c r="AD72" s="95">
        <v>5250</v>
      </c>
      <c r="AE72" s="95">
        <v>5375</v>
      </c>
      <c r="AF72" s="95">
        <v>5500</v>
      </c>
      <c r="AG72" s="95">
        <v>5625</v>
      </c>
      <c r="AH72" s="95">
        <v>5750</v>
      </c>
      <c r="AI72" s="95">
        <v>5875</v>
      </c>
      <c r="AJ72" s="95">
        <v>6000</v>
      </c>
      <c r="AK72" s="95">
        <v>6125</v>
      </c>
      <c r="AL72" s="95">
        <v>6250</v>
      </c>
      <c r="AM72" s="95">
        <v>6375</v>
      </c>
      <c r="AN72" s="95">
        <v>6500</v>
      </c>
      <c r="AO72" s="95">
        <v>6625</v>
      </c>
      <c r="AP72" s="95">
        <v>6750</v>
      </c>
      <c r="AQ72" s="95">
        <v>6875</v>
      </c>
      <c r="AR72" s="96">
        <v>7000</v>
      </c>
    </row>
    <row r="73" spans="1:52" s="81" customFormat="1" hidden="1" x14ac:dyDescent="0.25">
      <c r="A73" s="97">
        <v>1875</v>
      </c>
      <c r="B73" s="84">
        <v>1846</v>
      </c>
      <c r="C73" s="84">
        <v>1905</v>
      </c>
      <c r="D73" s="84">
        <v>1970</v>
      </c>
      <c r="E73" s="84">
        <v>2038</v>
      </c>
      <c r="F73" s="84">
        <v>2065</v>
      </c>
      <c r="G73" s="84">
        <v>2136</v>
      </c>
      <c r="H73" s="84">
        <v>2309</v>
      </c>
      <c r="I73" s="84">
        <v>2384</v>
      </c>
      <c r="J73" s="84">
        <v>2427</v>
      </c>
      <c r="K73" s="84">
        <v>2502</v>
      </c>
      <c r="L73" s="84">
        <v>2639</v>
      </c>
      <c r="M73" s="84">
        <v>2701</v>
      </c>
      <c r="N73" s="84">
        <v>2772</v>
      </c>
      <c r="O73" s="84">
        <v>2834</v>
      </c>
      <c r="P73" s="84">
        <v>2965</v>
      </c>
      <c r="Q73" s="84">
        <v>3027</v>
      </c>
      <c r="R73" s="84">
        <v>3108</v>
      </c>
      <c r="S73" s="84">
        <v>3167</v>
      </c>
      <c r="T73" s="84">
        <v>3291</v>
      </c>
      <c r="U73" s="84">
        <v>3359</v>
      </c>
      <c r="V73" s="84">
        <v>3428</v>
      </c>
      <c r="W73" s="84">
        <v>3500</v>
      </c>
      <c r="X73" s="84">
        <v>3627</v>
      </c>
      <c r="Y73" s="84">
        <v>3682</v>
      </c>
      <c r="Z73" s="84">
        <v>3761</v>
      </c>
      <c r="AA73" s="84">
        <v>3809</v>
      </c>
      <c r="AB73" s="84">
        <v>3956</v>
      </c>
      <c r="AC73" s="84">
        <v>3959</v>
      </c>
      <c r="AD73" s="84">
        <v>4005</v>
      </c>
      <c r="AE73" s="84">
        <v>4067</v>
      </c>
      <c r="AF73" s="84">
        <v>4198</v>
      </c>
      <c r="AG73" s="84">
        <v>4266</v>
      </c>
      <c r="AH73" s="84">
        <v>4325</v>
      </c>
      <c r="AI73" s="84">
        <v>4390</v>
      </c>
      <c r="AJ73" s="84">
        <v>4520</v>
      </c>
      <c r="AK73" s="84">
        <v>4788</v>
      </c>
      <c r="AL73" s="84">
        <v>4860</v>
      </c>
      <c r="AM73" s="84">
        <v>4918</v>
      </c>
      <c r="AN73" s="84">
        <v>5055</v>
      </c>
      <c r="AO73" s="84">
        <v>5137</v>
      </c>
      <c r="AP73" s="84">
        <v>5196</v>
      </c>
      <c r="AQ73" s="84">
        <v>5264</v>
      </c>
      <c r="AR73" s="98">
        <v>5408</v>
      </c>
    </row>
    <row r="74" spans="1:52" s="81" customFormat="1" hidden="1" x14ac:dyDescent="0.25">
      <c r="A74" s="97">
        <v>2000</v>
      </c>
      <c r="B74" s="84">
        <v>1901</v>
      </c>
      <c r="C74" s="84">
        <v>1973</v>
      </c>
      <c r="D74" s="84">
        <v>2058</v>
      </c>
      <c r="E74" s="84">
        <v>2140</v>
      </c>
      <c r="F74" s="84">
        <v>2172</v>
      </c>
      <c r="G74" s="84">
        <v>2198</v>
      </c>
      <c r="H74" s="84">
        <v>2410</v>
      </c>
      <c r="I74" s="84">
        <v>2459</v>
      </c>
      <c r="J74" s="84">
        <v>2495</v>
      </c>
      <c r="K74" s="84">
        <v>2564</v>
      </c>
      <c r="L74" s="84">
        <v>2652</v>
      </c>
      <c r="M74" s="84">
        <v>2776</v>
      </c>
      <c r="N74" s="84">
        <v>2837</v>
      </c>
      <c r="O74" s="84">
        <v>2900</v>
      </c>
      <c r="P74" s="84">
        <v>3040</v>
      </c>
      <c r="Q74" s="84">
        <v>3108</v>
      </c>
      <c r="R74" s="84">
        <v>3180</v>
      </c>
      <c r="S74" s="84">
        <v>3245</v>
      </c>
      <c r="T74" s="84">
        <v>3389</v>
      </c>
      <c r="U74" s="84">
        <v>3399</v>
      </c>
      <c r="V74" s="84">
        <v>3483</v>
      </c>
      <c r="W74" s="84">
        <v>3558</v>
      </c>
      <c r="X74" s="84">
        <v>3637</v>
      </c>
      <c r="Y74" s="84">
        <v>3682</v>
      </c>
      <c r="Z74" s="84">
        <v>3744</v>
      </c>
      <c r="AA74" s="84">
        <v>3888</v>
      </c>
      <c r="AB74" s="84">
        <v>3989</v>
      </c>
      <c r="AC74" s="84">
        <v>4132</v>
      </c>
      <c r="AD74" s="84">
        <v>4152</v>
      </c>
      <c r="AE74" s="84">
        <v>4181</v>
      </c>
      <c r="AF74" s="84">
        <v>4419</v>
      </c>
      <c r="AG74" s="84">
        <v>4481</v>
      </c>
      <c r="AH74" s="84">
        <v>4501</v>
      </c>
      <c r="AI74" s="84">
        <v>4507</v>
      </c>
      <c r="AJ74" s="84">
        <v>4759</v>
      </c>
      <c r="AK74" s="84">
        <v>4984</v>
      </c>
      <c r="AL74" s="84">
        <v>5082</v>
      </c>
      <c r="AM74" s="84">
        <v>5104</v>
      </c>
      <c r="AN74" s="84">
        <v>5326</v>
      </c>
      <c r="AO74" s="84">
        <v>5408</v>
      </c>
      <c r="AP74" s="84">
        <v>5398</v>
      </c>
      <c r="AQ74" s="84">
        <v>5421</v>
      </c>
      <c r="AR74" s="98">
        <v>5701</v>
      </c>
    </row>
    <row r="75" spans="1:52" s="81" customFormat="1" hidden="1" x14ac:dyDescent="0.25">
      <c r="A75" s="97">
        <v>2125</v>
      </c>
      <c r="B75" s="84">
        <v>2006</v>
      </c>
      <c r="C75" s="84">
        <v>2061</v>
      </c>
      <c r="D75" s="84">
        <v>2130</v>
      </c>
      <c r="E75" s="84">
        <v>2166</v>
      </c>
      <c r="F75" s="84">
        <v>2192</v>
      </c>
      <c r="G75" s="84">
        <v>2316</v>
      </c>
      <c r="H75" s="84">
        <v>2489</v>
      </c>
      <c r="I75" s="84">
        <v>2495</v>
      </c>
      <c r="J75" s="84">
        <v>2537</v>
      </c>
      <c r="K75" s="84">
        <v>2648</v>
      </c>
      <c r="L75" s="84">
        <v>2746</v>
      </c>
      <c r="M75" s="84">
        <v>2811</v>
      </c>
      <c r="N75" s="84">
        <v>2864</v>
      </c>
      <c r="O75" s="84">
        <v>3001</v>
      </c>
      <c r="P75" s="84">
        <v>3190</v>
      </c>
      <c r="Q75" s="84">
        <v>3229</v>
      </c>
      <c r="R75" s="84">
        <v>3258</v>
      </c>
      <c r="S75" s="84">
        <v>3366</v>
      </c>
      <c r="T75" s="84">
        <v>3513</v>
      </c>
      <c r="U75" s="84">
        <v>3516</v>
      </c>
      <c r="V75" s="84">
        <v>3552</v>
      </c>
      <c r="W75" s="84">
        <v>3646</v>
      </c>
      <c r="X75" s="84">
        <v>3800</v>
      </c>
      <c r="Y75" s="84">
        <v>3826</v>
      </c>
      <c r="Z75" s="84">
        <v>3855</v>
      </c>
      <c r="AA75" s="84">
        <v>4002</v>
      </c>
      <c r="AB75" s="84">
        <v>4113</v>
      </c>
      <c r="AC75" s="84">
        <v>4247</v>
      </c>
      <c r="AD75" s="84">
        <v>4263</v>
      </c>
      <c r="AE75" s="84">
        <v>4377</v>
      </c>
      <c r="AF75" s="84">
        <v>4576</v>
      </c>
      <c r="AG75" s="84">
        <v>4641</v>
      </c>
      <c r="AH75" s="84">
        <v>4622</v>
      </c>
      <c r="AI75" s="84">
        <v>4762</v>
      </c>
      <c r="AJ75" s="84">
        <v>4918</v>
      </c>
      <c r="AK75" s="84">
        <v>5055</v>
      </c>
      <c r="AL75" s="84">
        <v>5196</v>
      </c>
      <c r="AM75" s="84">
        <v>5323</v>
      </c>
      <c r="AN75" s="84">
        <v>5502</v>
      </c>
      <c r="AO75" s="84">
        <v>5581</v>
      </c>
      <c r="AP75" s="84">
        <v>5613</v>
      </c>
      <c r="AQ75" s="84">
        <v>5688</v>
      </c>
      <c r="AR75" s="98">
        <v>5864</v>
      </c>
    </row>
    <row r="76" spans="1:52" s="81" customFormat="1" hidden="1" x14ac:dyDescent="0.25">
      <c r="A76" s="97">
        <v>2250</v>
      </c>
      <c r="B76" s="84">
        <v>2058</v>
      </c>
      <c r="C76" s="84">
        <v>2123</v>
      </c>
      <c r="D76" s="84">
        <v>2149</v>
      </c>
      <c r="E76" s="84">
        <v>2182</v>
      </c>
      <c r="F76" s="84">
        <v>2224</v>
      </c>
      <c r="G76" s="84">
        <v>2387</v>
      </c>
      <c r="H76" s="84">
        <v>2557</v>
      </c>
      <c r="I76" s="84">
        <v>2551</v>
      </c>
      <c r="J76" s="84">
        <v>2570</v>
      </c>
      <c r="K76" s="84">
        <v>2684</v>
      </c>
      <c r="L76" s="84">
        <v>2798</v>
      </c>
      <c r="M76" s="84">
        <v>2877</v>
      </c>
      <c r="N76" s="84">
        <v>2922</v>
      </c>
      <c r="O76" s="84">
        <v>3072</v>
      </c>
      <c r="P76" s="84">
        <v>3278</v>
      </c>
      <c r="Q76" s="84">
        <v>3281</v>
      </c>
      <c r="R76" s="84">
        <v>3320</v>
      </c>
      <c r="S76" s="84">
        <v>3431</v>
      </c>
      <c r="T76" s="84">
        <v>3611</v>
      </c>
      <c r="U76" s="84">
        <v>3614</v>
      </c>
      <c r="V76" s="84">
        <v>3601</v>
      </c>
      <c r="W76" s="84">
        <v>3747</v>
      </c>
      <c r="X76" s="84">
        <v>3907</v>
      </c>
      <c r="Y76" s="84">
        <v>3891</v>
      </c>
      <c r="Z76" s="84">
        <v>3924</v>
      </c>
      <c r="AA76" s="84">
        <v>4119</v>
      </c>
      <c r="AB76" s="84">
        <v>4181</v>
      </c>
      <c r="AC76" s="84">
        <v>4276</v>
      </c>
      <c r="AD76" s="84">
        <v>4338</v>
      </c>
      <c r="AE76" s="84">
        <v>4488</v>
      </c>
      <c r="AF76" s="84">
        <v>4654</v>
      </c>
      <c r="AG76" s="84">
        <v>4677</v>
      </c>
      <c r="AH76" s="84">
        <v>4759</v>
      </c>
      <c r="AI76" s="84">
        <v>4843</v>
      </c>
      <c r="AJ76" s="84">
        <v>5023</v>
      </c>
      <c r="AK76" s="84">
        <v>5163</v>
      </c>
      <c r="AL76" s="84">
        <v>5251</v>
      </c>
      <c r="AM76" s="84">
        <v>5483</v>
      </c>
      <c r="AN76" s="84">
        <v>5623</v>
      </c>
      <c r="AO76" s="84">
        <v>5698</v>
      </c>
      <c r="AP76" s="84">
        <v>5737</v>
      </c>
      <c r="AQ76" s="84">
        <v>5815</v>
      </c>
      <c r="AR76" s="98">
        <v>6011</v>
      </c>
    </row>
    <row r="77" spans="1:52" s="81" customFormat="1" hidden="1" x14ac:dyDescent="0.25">
      <c r="A77" s="97">
        <v>2375</v>
      </c>
      <c r="B77" s="84">
        <v>2166</v>
      </c>
      <c r="C77" s="84">
        <v>2221</v>
      </c>
      <c r="D77" s="84">
        <v>2280</v>
      </c>
      <c r="E77" s="84">
        <v>2345</v>
      </c>
      <c r="F77" s="84">
        <v>2384</v>
      </c>
      <c r="G77" s="84">
        <v>2541</v>
      </c>
      <c r="H77" s="84">
        <v>2661</v>
      </c>
      <c r="I77" s="84">
        <v>2795</v>
      </c>
      <c r="J77" s="84">
        <v>2824</v>
      </c>
      <c r="K77" s="84">
        <v>2851</v>
      </c>
      <c r="L77" s="84">
        <v>2978</v>
      </c>
      <c r="M77" s="84">
        <v>3118</v>
      </c>
      <c r="N77" s="84">
        <v>3203</v>
      </c>
      <c r="O77" s="84">
        <v>3350</v>
      </c>
      <c r="P77" s="84">
        <v>3483</v>
      </c>
      <c r="Q77" s="84">
        <v>3542</v>
      </c>
      <c r="R77" s="84">
        <v>3640</v>
      </c>
      <c r="S77" s="84">
        <v>3708</v>
      </c>
      <c r="T77" s="84">
        <v>3868</v>
      </c>
      <c r="U77" s="84">
        <v>3836</v>
      </c>
      <c r="V77" s="84">
        <v>3875</v>
      </c>
      <c r="W77" s="84">
        <v>4031</v>
      </c>
      <c r="X77" s="84">
        <v>4198</v>
      </c>
      <c r="Y77" s="84">
        <v>4266</v>
      </c>
      <c r="Z77" s="84">
        <v>4338</v>
      </c>
      <c r="AA77" s="84">
        <v>4423</v>
      </c>
      <c r="AB77" s="84">
        <v>4586</v>
      </c>
      <c r="AC77" s="84">
        <v>4710</v>
      </c>
      <c r="AD77" s="84">
        <v>4765</v>
      </c>
      <c r="AE77" s="84">
        <v>4938</v>
      </c>
      <c r="AF77" s="84">
        <v>5127</v>
      </c>
      <c r="AG77" s="84">
        <v>5156</v>
      </c>
      <c r="AH77" s="84">
        <v>5232</v>
      </c>
      <c r="AI77" s="84">
        <v>5251</v>
      </c>
      <c r="AJ77" s="84">
        <v>5430</v>
      </c>
      <c r="AK77" s="84">
        <v>5763</v>
      </c>
      <c r="AL77" s="84">
        <v>5926</v>
      </c>
      <c r="AM77" s="84">
        <v>6011</v>
      </c>
      <c r="AN77" s="84">
        <v>6089</v>
      </c>
      <c r="AO77" s="84">
        <v>6177</v>
      </c>
      <c r="AP77" s="84">
        <v>6340</v>
      </c>
      <c r="AQ77" s="84">
        <v>6432</v>
      </c>
      <c r="AR77" s="98">
        <v>6520</v>
      </c>
    </row>
    <row r="78" spans="1:52" s="81" customFormat="1" hidden="1" x14ac:dyDescent="0.25">
      <c r="A78" s="97">
        <v>2500</v>
      </c>
      <c r="B78" s="84">
        <v>2182</v>
      </c>
      <c r="C78" s="84">
        <v>2260</v>
      </c>
      <c r="D78" s="84">
        <v>2332</v>
      </c>
      <c r="E78" s="84">
        <v>2417</v>
      </c>
      <c r="F78" s="84">
        <v>2469</v>
      </c>
      <c r="G78" s="84">
        <v>2613</v>
      </c>
      <c r="H78" s="84">
        <v>2779</v>
      </c>
      <c r="I78" s="84">
        <v>2873</v>
      </c>
      <c r="J78" s="84">
        <v>2942</v>
      </c>
      <c r="K78" s="84">
        <v>2988</v>
      </c>
      <c r="L78" s="84">
        <v>3141</v>
      </c>
      <c r="M78" s="84">
        <v>3245</v>
      </c>
      <c r="N78" s="84">
        <v>3294</v>
      </c>
      <c r="O78" s="84">
        <v>3516</v>
      </c>
      <c r="P78" s="84">
        <v>3584</v>
      </c>
      <c r="Q78" s="84">
        <v>3702</v>
      </c>
      <c r="R78" s="84">
        <v>3790</v>
      </c>
      <c r="S78" s="84">
        <v>3868</v>
      </c>
      <c r="T78" s="84">
        <v>4038</v>
      </c>
      <c r="U78" s="84">
        <v>4044</v>
      </c>
      <c r="V78" s="84">
        <v>4080</v>
      </c>
      <c r="W78" s="84">
        <v>4243</v>
      </c>
      <c r="X78" s="84">
        <v>4328</v>
      </c>
      <c r="Y78" s="84">
        <v>4419</v>
      </c>
      <c r="Z78" s="84">
        <v>4527</v>
      </c>
      <c r="AA78" s="84">
        <v>4661</v>
      </c>
      <c r="AB78" s="84">
        <v>4746</v>
      </c>
      <c r="AC78" s="84">
        <v>4964</v>
      </c>
      <c r="AD78" s="84">
        <v>5036</v>
      </c>
      <c r="AE78" s="84">
        <v>5232</v>
      </c>
      <c r="AF78" s="84">
        <v>5313</v>
      </c>
      <c r="AG78" s="84">
        <v>5401</v>
      </c>
      <c r="AH78" s="84">
        <v>5489</v>
      </c>
      <c r="AI78" s="84">
        <v>5545</v>
      </c>
      <c r="AJ78" s="84">
        <v>5744</v>
      </c>
      <c r="AK78" s="84">
        <v>6080</v>
      </c>
      <c r="AL78" s="84">
        <v>6151</v>
      </c>
      <c r="AM78" s="84">
        <v>6367</v>
      </c>
      <c r="AN78" s="84">
        <v>6464</v>
      </c>
      <c r="AO78" s="84">
        <v>6539</v>
      </c>
      <c r="AP78" s="84">
        <v>6722</v>
      </c>
      <c r="AQ78" s="84">
        <v>6820</v>
      </c>
      <c r="AR78" s="98">
        <v>6921</v>
      </c>
    </row>
    <row r="79" spans="1:52" s="81" customFormat="1" hidden="1" x14ac:dyDescent="0.25">
      <c r="A79" s="97">
        <v>2625</v>
      </c>
      <c r="B79" s="84">
        <v>2290</v>
      </c>
      <c r="C79" s="84">
        <v>2374</v>
      </c>
      <c r="D79" s="84">
        <v>2423</v>
      </c>
      <c r="E79" s="84">
        <v>2466</v>
      </c>
      <c r="F79" s="84">
        <v>2515</v>
      </c>
      <c r="G79" s="84">
        <v>2717</v>
      </c>
      <c r="H79" s="84">
        <v>2929</v>
      </c>
      <c r="I79" s="84">
        <v>2968</v>
      </c>
      <c r="J79" s="84">
        <v>2984</v>
      </c>
      <c r="K79" s="84">
        <v>3134</v>
      </c>
      <c r="L79" s="84">
        <v>3294</v>
      </c>
      <c r="M79" s="84">
        <v>3359</v>
      </c>
      <c r="N79" s="84">
        <v>3399</v>
      </c>
      <c r="O79" s="84">
        <v>3607</v>
      </c>
      <c r="P79" s="84">
        <v>3754</v>
      </c>
      <c r="Q79" s="84">
        <v>3819</v>
      </c>
      <c r="R79" s="84">
        <v>3839</v>
      </c>
      <c r="S79" s="84">
        <v>4005</v>
      </c>
      <c r="T79" s="84">
        <v>4162</v>
      </c>
      <c r="U79" s="84">
        <v>4168</v>
      </c>
      <c r="V79" s="84">
        <v>4217</v>
      </c>
      <c r="W79" s="84">
        <v>4295</v>
      </c>
      <c r="X79" s="84">
        <v>4475</v>
      </c>
      <c r="Y79" s="84">
        <v>4560</v>
      </c>
      <c r="Z79" s="84">
        <v>4589</v>
      </c>
      <c r="AA79" s="84">
        <v>4817</v>
      </c>
      <c r="AB79" s="84">
        <v>4905</v>
      </c>
      <c r="AC79" s="84">
        <v>5013</v>
      </c>
      <c r="AD79" s="84">
        <v>5137</v>
      </c>
      <c r="AE79" s="84">
        <v>5382</v>
      </c>
      <c r="AF79" s="84">
        <v>5473</v>
      </c>
      <c r="AG79" s="84">
        <v>5558</v>
      </c>
      <c r="AH79" s="84">
        <v>5532</v>
      </c>
      <c r="AI79" s="84">
        <v>5704</v>
      </c>
      <c r="AJ79" s="84">
        <v>5903</v>
      </c>
      <c r="AK79" s="84">
        <v>6083</v>
      </c>
      <c r="AL79" s="84">
        <v>6203</v>
      </c>
      <c r="AM79" s="84">
        <v>6575</v>
      </c>
      <c r="AN79" s="84">
        <v>6771</v>
      </c>
      <c r="AO79" s="84">
        <v>6784</v>
      </c>
      <c r="AP79" s="84">
        <v>6804</v>
      </c>
      <c r="AQ79" s="84">
        <v>6983</v>
      </c>
      <c r="AR79" s="98">
        <v>7136</v>
      </c>
    </row>
    <row r="80" spans="1:52" s="81" customFormat="1" hidden="1" x14ac:dyDescent="0.25">
      <c r="A80" s="97">
        <v>2750</v>
      </c>
      <c r="B80" s="84">
        <v>2335</v>
      </c>
      <c r="C80" s="84">
        <v>2423</v>
      </c>
      <c r="D80" s="84">
        <v>2476</v>
      </c>
      <c r="E80" s="84">
        <v>2511</v>
      </c>
      <c r="F80" s="84">
        <v>2557</v>
      </c>
      <c r="G80" s="84">
        <v>2782</v>
      </c>
      <c r="H80" s="84">
        <v>2981</v>
      </c>
      <c r="I80" s="84">
        <v>3033</v>
      </c>
      <c r="J80" s="84">
        <v>3050</v>
      </c>
      <c r="K80" s="84">
        <v>3222</v>
      </c>
      <c r="L80" s="84">
        <v>3379</v>
      </c>
      <c r="M80" s="84">
        <v>3428</v>
      </c>
      <c r="N80" s="84">
        <v>3428</v>
      </c>
      <c r="O80" s="84">
        <v>3686</v>
      </c>
      <c r="P80" s="84">
        <v>3849</v>
      </c>
      <c r="Q80" s="84">
        <v>3898</v>
      </c>
      <c r="R80" s="84">
        <v>3924</v>
      </c>
      <c r="S80" s="84">
        <v>4048</v>
      </c>
      <c r="T80" s="84">
        <v>4253</v>
      </c>
      <c r="U80" s="84">
        <v>4260</v>
      </c>
      <c r="V80" s="84">
        <v>4263</v>
      </c>
      <c r="W80" s="84">
        <v>4390</v>
      </c>
      <c r="X80" s="84">
        <v>4605</v>
      </c>
      <c r="Y80" s="84">
        <v>4602</v>
      </c>
      <c r="Z80" s="84">
        <v>4684</v>
      </c>
      <c r="AA80" s="84">
        <v>4869</v>
      </c>
      <c r="AB80" s="84">
        <v>5006</v>
      </c>
      <c r="AC80" s="84">
        <v>5072</v>
      </c>
      <c r="AD80" s="84">
        <v>5150</v>
      </c>
      <c r="AE80" s="84">
        <v>5453</v>
      </c>
      <c r="AF80" s="84">
        <v>5541</v>
      </c>
      <c r="AG80" s="84">
        <v>5629</v>
      </c>
      <c r="AH80" s="84">
        <v>5655</v>
      </c>
      <c r="AI80" s="84">
        <v>5779</v>
      </c>
      <c r="AJ80" s="84">
        <v>5985</v>
      </c>
      <c r="AK80" s="84">
        <v>6177</v>
      </c>
      <c r="AL80" s="84">
        <v>6402</v>
      </c>
      <c r="AM80" s="84">
        <v>6696</v>
      </c>
      <c r="AN80" s="84">
        <v>6931</v>
      </c>
      <c r="AO80" s="84">
        <v>6892</v>
      </c>
      <c r="AP80" s="84">
        <v>6927</v>
      </c>
      <c r="AQ80" s="84">
        <v>7094</v>
      </c>
      <c r="AR80" s="98">
        <v>7185</v>
      </c>
    </row>
    <row r="81" spans="1:44" s="81" customFormat="1" hidden="1" x14ac:dyDescent="0.25">
      <c r="A81" s="97">
        <v>2875</v>
      </c>
      <c r="B81" s="84">
        <v>2410</v>
      </c>
      <c r="C81" s="84">
        <v>2498</v>
      </c>
      <c r="D81" s="84">
        <v>2590</v>
      </c>
      <c r="E81" s="84">
        <v>2688</v>
      </c>
      <c r="F81" s="84">
        <v>2736</v>
      </c>
      <c r="G81" s="84">
        <v>2958</v>
      </c>
      <c r="H81" s="84">
        <v>3134</v>
      </c>
      <c r="I81" s="84">
        <v>3242</v>
      </c>
      <c r="J81" s="84">
        <v>3330</v>
      </c>
      <c r="K81" s="84">
        <v>3457</v>
      </c>
      <c r="L81" s="84">
        <v>3633</v>
      </c>
      <c r="M81" s="84">
        <v>3656</v>
      </c>
      <c r="N81" s="84">
        <v>3767</v>
      </c>
      <c r="O81" s="84">
        <v>3937</v>
      </c>
      <c r="P81" s="84">
        <v>4123</v>
      </c>
      <c r="Q81" s="84">
        <v>4175</v>
      </c>
      <c r="R81" s="84">
        <v>4276</v>
      </c>
      <c r="S81" s="84">
        <v>4367</v>
      </c>
      <c r="T81" s="84">
        <v>4553</v>
      </c>
      <c r="U81" s="84">
        <v>4566</v>
      </c>
      <c r="V81" s="84">
        <v>4527</v>
      </c>
      <c r="W81" s="84">
        <v>4713</v>
      </c>
      <c r="X81" s="84">
        <v>4905</v>
      </c>
      <c r="Y81" s="84">
        <v>5006</v>
      </c>
      <c r="Z81" s="84">
        <v>5130</v>
      </c>
      <c r="AA81" s="84">
        <v>5219</v>
      </c>
      <c r="AB81" s="84">
        <v>5365</v>
      </c>
      <c r="AC81" s="84">
        <v>5610</v>
      </c>
      <c r="AD81" s="84">
        <v>5695</v>
      </c>
      <c r="AE81" s="84">
        <v>5786</v>
      </c>
      <c r="AF81" s="84">
        <v>6001</v>
      </c>
      <c r="AG81" s="84">
        <v>6102</v>
      </c>
      <c r="AH81" s="84">
        <v>6132</v>
      </c>
      <c r="AI81" s="84">
        <v>6194</v>
      </c>
      <c r="AJ81" s="84">
        <v>6474</v>
      </c>
      <c r="AK81" s="84">
        <v>6722</v>
      </c>
      <c r="AL81" s="84">
        <v>6921</v>
      </c>
      <c r="AM81" s="84">
        <v>7159</v>
      </c>
      <c r="AN81" s="84">
        <v>7260</v>
      </c>
      <c r="AO81" s="84">
        <v>7368</v>
      </c>
      <c r="AP81" s="84">
        <v>7410</v>
      </c>
      <c r="AQ81" s="84">
        <v>7505</v>
      </c>
      <c r="AR81" s="98">
        <v>7609</v>
      </c>
    </row>
    <row r="82" spans="1:44" s="81" customFormat="1" hidden="1" x14ac:dyDescent="0.25">
      <c r="A82" s="97">
        <v>3000</v>
      </c>
      <c r="B82" s="84">
        <v>2472</v>
      </c>
      <c r="C82" s="84">
        <v>2560</v>
      </c>
      <c r="D82" s="84">
        <v>2652</v>
      </c>
      <c r="E82" s="84">
        <v>2749</v>
      </c>
      <c r="F82" s="84">
        <v>2815</v>
      </c>
      <c r="G82" s="84">
        <v>3072</v>
      </c>
      <c r="H82" s="84">
        <v>3213</v>
      </c>
      <c r="I82" s="84">
        <v>3356</v>
      </c>
      <c r="J82" s="84">
        <v>3415</v>
      </c>
      <c r="K82" s="84">
        <v>3562</v>
      </c>
      <c r="L82" s="84">
        <v>3734</v>
      </c>
      <c r="M82" s="84">
        <v>3826</v>
      </c>
      <c r="N82" s="84">
        <v>3930</v>
      </c>
      <c r="O82" s="84">
        <v>4136</v>
      </c>
      <c r="P82" s="84">
        <v>4224</v>
      </c>
      <c r="Q82" s="84">
        <v>4289</v>
      </c>
      <c r="R82" s="84">
        <v>4403</v>
      </c>
      <c r="S82" s="84">
        <v>4514</v>
      </c>
      <c r="T82" s="84">
        <v>4680</v>
      </c>
      <c r="U82" s="84">
        <v>4693</v>
      </c>
      <c r="V82" s="84">
        <v>4742</v>
      </c>
      <c r="W82" s="84">
        <v>4951</v>
      </c>
      <c r="X82" s="84">
        <v>5042</v>
      </c>
      <c r="Y82" s="84">
        <v>5137</v>
      </c>
      <c r="Z82" s="84">
        <v>5228</v>
      </c>
      <c r="AA82" s="84">
        <v>5430</v>
      </c>
      <c r="AB82" s="84">
        <v>5532</v>
      </c>
      <c r="AC82" s="84">
        <v>5786</v>
      </c>
      <c r="AD82" s="84">
        <v>5854</v>
      </c>
      <c r="AE82" s="84">
        <v>6083</v>
      </c>
      <c r="AF82" s="84">
        <v>6190</v>
      </c>
      <c r="AG82" s="84">
        <v>6275</v>
      </c>
      <c r="AH82" s="84">
        <v>6376</v>
      </c>
      <c r="AI82" s="84">
        <v>6458</v>
      </c>
      <c r="AJ82" s="84">
        <v>6689</v>
      </c>
      <c r="AK82" s="84">
        <v>6921</v>
      </c>
      <c r="AL82" s="84">
        <v>7110</v>
      </c>
      <c r="AM82" s="84">
        <v>7391</v>
      </c>
      <c r="AN82" s="84">
        <v>7498</v>
      </c>
      <c r="AO82" s="84">
        <v>7603</v>
      </c>
      <c r="AP82" s="84">
        <v>7749</v>
      </c>
      <c r="AQ82" s="84">
        <v>7753</v>
      </c>
      <c r="AR82" s="98">
        <v>7860</v>
      </c>
    </row>
    <row r="83" spans="1:44" s="81" customFormat="1" hidden="1" x14ac:dyDescent="0.25">
      <c r="A83" s="97">
        <v>3125</v>
      </c>
      <c r="B83" s="84">
        <v>2583</v>
      </c>
      <c r="C83" s="84">
        <v>2688</v>
      </c>
      <c r="D83" s="84">
        <v>2759</v>
      </c>
      <c r="E83" s="84">
        <v>2779</v>
      </c>
      <c r="F83" s="84">
        <v>2831</v>
      </c>
      <c r="G83" s="84">
        <v>3154</v>
      </c>
      <c r="H83" s="84">
        <v>3402</v>
      </c>
      <c r="I83" s="84">
        <v>3428</v>
      </c>
      <c r="J83" s="84">
        <v>3490</v>
      </c>
      <c r="K83" s="84">
        <v>3679</v>
      </c>
      <c r="L83" s="84">
        <v>3862</v>
      </c>
      <c r="M83" s="84">
        <v>3930</v>
      </c>
      <c r="N83" s="84">
        <v>3973</v>
      </c>
      <c r="O83" s="84">
        <v>4243</v>
      </c>
      <c r="P83" s="84">
        <v>4354</v>
      </c>
      <c r="Q83" s="84">
        <v>4406</v>
      </c>
      <c r="R83" s="84">
        <v>4429</v>
      </c>
      <c r="S83" s="84">
        <v>4622</v>
      </c>
      <c r="T83" s="84">
        <v>4817</v>
      </c>
      <c r="U83" s="84">
        <v>4824</v>
      </c>
      <c r="V83" s="84">
        <v>4883</v>
      </c>
      <c r="W83" s="84">
        <v>5091</v>
      </c>
      <c r="X83" s="84">
        <v>5179</v>
      </c>
      <c r="Y83" s="84">
        <v>5284</v>
      </c>
      <c r="Z83" s="84">
        <v>5316</v>
      </c>
      <c r="AA83" s="84">
        <v>5594</v>
      </c>
      <c r="AB83" s="84">
        <v>5685</v>
      </c>
      <c r="AC83" s="84">
        <v>5822</v>
      </c>
      <c r="AD83" s="84">
        <v>5900</v>
      </c>
      <c r="AE83" s="84">
        <v>6243</v>
      </c>
      <c r="AF83" s="84">
        <v>6340</v>
      </c>
      <c r="AG83" s="84">
        <v>6438</v>
      </c>
      <c r="AH83" s="84">
        <v>6412</v>
      </c>
      <c r="AI83" s="84">
        <v>6605</v>
      </c>
      <c r="AJ83" s="84">
        <v>6927</v>
      </c>
      <c r="AK83" s="84">
        <v>7025</v>
      </c>
      <c r="AL83" s="84">
        <v>7162</v>
      </c>
      <c r="AM83" s="84">
        <v>7648</v>
      </c>
      <c r="AN83" s="84">
        <v>7818</v>
      </c>
      <c r="AO83" s="84">
        <v>7886</v>
      </c>
      <c r="AP83" s="84">
        <v>7815</v>
      </c>
      <c r="AQ83" s="84">
        <v>8085</v>
      </c>
      <c r="AR83" s="98">
        <v>8177</v>
      </c>
    </row>
    <row r="84" spans="1:44" s="81" customFormat="1" hidden="1" x14ac:dyDescent="0.25">
      <c r="A84" s="97">
        <v>3250</v>
      </c>
      <c r="B84" s="84">
        <v>2632</v>
      </c>
      <c r="C84" s="84">
        <v>2740</v>
      </c>
      <c r="D84" s="84">
        <v>2815</v>
      </c>
      <c r="E84" s="84">
        <v>2837</v>
      </c>
      <c r="F84" s="84">
        <v>2909</v>
      </c>
      <c r="G84" s="84">
        <v>3219</v>
      </c>
      <c r="H84" s="84">
        <v>3477</v>
      </c>
      <c r="I84" s="84">
        <v>3519</v>
      </c>
      <c r="J84" s="84">
        <v>3522</v>
      </c>
      <c r="K84" s="84">
        <v>3744</v>
      </c>
      <c r="L84" s="84">
        <v>3937</v>
      </c>
      <c r="M84" s="84">
        <v>3979</v>
      </c>
      <c r="N84" s="84">
        <v>4044</v>
      </c>
      <c r="O84" s="84">
        <v>4315</v>
      </c>
      <c r="P84" s="84">
        <v>4455</v>
      </c>
      <c r="Q84" s="84">
        <v>4481</v>
      </c>
      <c r="R84" s="84">
        <v>4501</v>
      </c>
      <c r="S84" s="84">
        <v>4746</v>
      </c>
      <c r="T84" s="84">
        <v>4958</v>
      </c>
      <c r="U84" s="84">
        <v>4912</v>
      </c>
      <c r="V84" s="84">
        <v>4974</v>
      </c>
      <c r="W84" s="84">
        <v>5215</v>
      </c>
      <c r="X84" s="84">
        <v>5326</v>
      </c>
      <c r="Y84" s="84">
        <v>5326</v>
      </c>
      <c r="Z84" s="84">
        <v>5408</v>
      </c>
      <c r="AA84" s="84">
        <v>5688</v>
      </c>
      <c r="AB84" s="84">
        <v>5786</v>
      </c>
      <c r="AC84" s="84">
        <v>5926</v>
      </c>
      <c r="AD84" s="84">
        <v>6001</v>
      </c>
      <c r="AE84" s="84">
        <v>6422</v>
      </c>
      <c r="AF84" s="84">
        <v>6393</v>
      </c>
      <c r="AG84" s="84">
        <v>6487</v>
      </c>
      <c r="AH84" s="84">
        <v>6595</v>
      </c>
      <c r="AI84" s="84">
        <v>6667</v>
      </c>
      <c r="AJ84" s="84">
        <v>7038</v>
      </c>
      <c r="AK84" s="84">
        <v>7185</v>
      </c>
      <c r="AL84" s="84">
        <v>7260</v>
      </c>
      <c r="AM84" s="84">
        <v>7857</v>
      </c>
      <c r="AN84" s="84">
        <v>8046</v>
      </c>
      <c r="AO84" s="84">
        <v>8001</v>
      </c>
      <c r="AP84" s="84">
        <v>8014</v>
      </c>
      <c r="AQ84" s="84">
        <v>8147</v>
      </c>
      <c r="AR84" s="98">
        <v>8382</v>
      </c>
    </row>
    <row r="85" spans="1:44" s="81" customFormat="1" hidden="1" x14ac:dyDescent="0.25">
      <c r="A85" s="97">
        <v>3375</v>
      </c>
      <c r="B85" s="84">
        <v>2714</v>
      </c>
      <c r="C85" s="84">
        <v>2824</v>
      </c>
      <c r="D85" s="84">
        <v>2942</v>
      </c>
      <c r="E85" s="84">
        <v>3066</v>
      </c>
      <c r="F85" s="84">
        <v>3141</v>
      </c>
      <c r="G85" s="84">
        <v>3405</v>
      </c>
      <c r="H85" s="84">
        <v>3571</v>
      </c>
      <c r="I85" s="84">
        <v>3682</v>
      </c>
      <c r="J85" s="84">
        <v>3761</v>
      </c>
      <c r="K85" s="84">
        <v>3947</v>
      </c>
      <c r="L85" s="84">
        <v>4136</v>
      </c>
      <c r="M85" s="84">
        <v>4243</v>
      </c>
      <c r="N85" s="84">
        <v>4299</v>
      </c>
      <c r="O85" s="84">
        <v>4494</v>
      </c>
      <c r="P85" s="84">
        <v>4693</v>
      </c>
      <c r="Q85" s="84">
        <v>4762</v>
      </c>
      <c r="R85" s="84">
        <v>4876</v>
      </c>
      <c r="S85" s="84">
        <v>5006</v>
      </c>
      <c r="T85" s="84">
        <v>5205</v>
      </c>
      <c r="U85" s="84">
        <v>5215</v>
      </c>
      <c r="V85" s="84">
        <v>5186</v>
      </c>
      <c r="W85" s="84">
        <v>5398</v>
      </c>
      <c r="X85" s="84">
        <v>5610</v>
      </c>
      <c r="Y85" s="84">
        <v>5717</v>
      </c>
      <c r="Z85" s="84">
        <v>5819</v>
      </c>
      <c r="AA85" s="84">
        <v>5988</v>
      </c>
      <c r="AB85" s="84">
        <v>6155</v>
      </c>
      <c r="AC85" s="84">
        <v>6432</v>
      </c>
      <c r="AD85" s="84">
        <v>6582</v>
      </c>
      <c r="AE85" s="84">
        <v>6696</v>
      </c>
      <c r="AF85" s="84">
        <v>6875</v>
      </c>
      <c r="AG85" s="84">
        <v>6976</v>
      </c>
      <c r="AH85" s="84">
        <v>7094</v>
      </c>
      <c r="AI85" s="84">
        <v>7159</v>
      </c>
      <c r="AJ85" s="84">
        <v>7492</v>
      </c>
      <c r="AK85" s="84">
        <v>7857</v>
      </c>
      <c r="AL85" s="84">
        <v>7926</v>
      </c>
      <c r="AM85" s="84">
        <v>8170</v>
      </c>
      <c r="AN85" s="84">
        <v>8438</v>
      </c>
      <c r="AO85" s="84">
        <v>8829</v>
      </c>
      <c r="AP85" s="84">
        <v>9100</v>
      </c>
      <c r="AQ85" s="84">
        <v>9139</v>
      </c>
      <c r="AR85" s="98">
        <v>9308</v>
      </c>
    </row>
    <row r="86" spans="1:44" s="81" customFormat="1" hidden="1" x14ac:dyDescent="0.25">
      <c r="A86" s="97">
        <v>3500</v>
      </c>
      <c r="B86" s="84">
        <v>2798</v>
      </c>
      <c r="C86" s="84">
        <v>2900</v>
      </c>
      <c r="D86" s="84">
        <v>3007</v>
      </c>
      <c r="E86" s="84">
        <v>3118</v>
      </c>
      <c r="F86" s="84">
        <v>3180</v>
      </c>
      <c r="G86" s="84">
        <v>3483</v>
      </c>
      <c r="H86" s="84">
        <v>3650</v>
      </c>
      <c r="I86" s="84">
        <v>3761</v>
      </c>
      <c r="J86" s="84">
        <v>3862</v>
      </c>
      <c r="K86" s="84">
        <v>4044</v>
      </c>
      <c r="L86" s="84">
        <v>4224</v>
      </c>
      <c r="M86" s="84">
        <v>4354</v>
      </c>
      <c r="N86" s="84">
        <v>4426</v>
      </c>
      <c r="O86" s="84">
        <v>4644</v>
      </c>
      <c r="P86" s="84">
        <v>4814</v>
      </c>
      <c r="Q86" s="84">
        <v>4879</v>
      </c>
      <c r="R86" s="84">
        <v>5013</v>
      </c>
      <c r="S86" s="84">
        <v>5127</v>
      </c>
      <c r="T86" s="84">
        <v>5339</v>
      </c>
      <c r="U86" s="84">
        <v>5352</v>
      </c>
      <c r="V86" s="84">
        <v>5424</v>
      </c>
      <c r="W86" s="84">
        <v>5636</v>
      </c>
      <c r="X86" s="84">
        <v>5763</v>
      </c>
      <c r="Y86" s="84">
        <v>5854</v>
      </c>
      <c r="Z86" s="84">
        <v>5959</v>
      </c>
      <c r="AA86" s="84">
        <v>6203</v>
      </c>
      <c r="AB86" s="84">
        <v>6308</v>
      </c>
      <c r="AC86" s="84">
        <v>6601</v>
      </c>
      <c r="AD86" s="84">
        <v>6693</v>
      </c>
      <c r="AE86" s="84">
        <v>6941</v>
      </c>
      <c r="AF86" s="84">
        <v>7055</v>
      </c>
      <c r="AG86" s="84">
        <v>7332</v>
      </c>
      <c r="AH86" s="84">
        <v>7381</v>
      </c>
      <c r="AI86" s="84">
        <v>7391</v>
      </c>
      <c r="AJ86" s="84">
        <v>7616</v>
      </c>
      <c r="AK86" s="84">
        <v>7831</v>
      </c>
      <c r="AL86" s="84">
        <v>8040</v>
      </c>
      <c r="AM86" s="84">
        <v>8385</v>
      </c>
      <c r="AN86" s="84">
        <v>8783</v>
      </c>
      <c r="AO86" s="84">
        <v>9279</v>
      </c>
      <c r="AP86" s="84">
        <v>9543</v>
      </c>
      <c r="AQ86" s="84">
        <v>9719</v>
      </c>
      <c r="AR86" s="98">
        <v>9752</v>
      </c>
    </row>
    <row r="87" spans="1:44" s="81" customFormat="1" hidden="1" x14ac:dyDescent="0.25">
      <c r="A87" s="97">
        <v>3625</v>
      </c>
      <c r="B87" s="84">
        <v>2952</v>
      </c>
      <c r="C87" s="84">
        <v>3059</v>
      </c>
      <c r="D87" s="84">
        <v>3105</v>
      </c>
      <c r="E87" s="84">
        <v>3173</v>
      </c>
      <c r="F87" s="84">
        <v>3219</v>
      </c>
      <c r="G87" s="84">
        <v>3575</v>
      </c>
      <c r="H87" s="84">
        <v>3744</v>
      </c>
      <c r="I87" s="84">
        <v>3813</v>
      </c>
      <c r="J87" s="84">
        <v>3871</v>
      </c>
      <c r="K87" s="84">
        <v>4136</v>
      </c>
      <c r="L87" s="84">
        <v>4335</v>
      </c>
      <c r="M87" s="84">
        <v>4413</v>
      </c>
      <c r="N87" s="84">
        <v>4472</v>
      </c>
      <c r="O87" s="84">
        <v>4762</v>
      </c>
      <c r="P87" s="84">
        <v>4922</v>
      </c>
      <c r="Q87" s="84">
        <v>5006</v>
      </c>
      <c r="R87" s="84">
        <v>5026</v>
      </c>
      <c r="S87" s="84">
        <v>5251</v>
      </c>
      <c r="T87" s="84">
        <v>5470</v>
      </c>
      <c r="U87" s="84">
        <v>5473</v>
      </c>
      <c r="V87" s="84">
        <v>5558</v>
      </c>
      <c r="W87" s="84">
        <v>5773</v>
      </c>
      <c r="X87" s="84">
        <v>5900</v>
      </c>
      <c r="Y87" s="84">
        <v>6011</v>
      </c>
      <c r="Z87" s="84">
        <v>6050</v>
      </c>
      <c r="AA87" s="84">
        <v>6357</v>
      </c>
      <c r="AB87" s="84">
        <v>6471</v>
      </c>
      <c r="AC87" s="84">
        <v>6644</v>
      </c>
      <c r="AD87" s="84">
        <v>6742</v>
      </c>
      <c r="AE87" s="84">
        <v>7143</v>
      </c>
      <c r="AF87" s="84">
        <v>7417</v>
      </c>
      <c r="AG87" s="84">
        <v>7427</v>
      </c>
      <c r="AH87" s="84">
        <v>7521</v>
      </c>
      <c r="AI87" s="84">
        <v>7606</v>
      </c>
      <c r="AJ87" s="84">
        <v>7870</v>
      </c>
      <c r="AK87" s="84">
        <v>8069</v>
      </c>
      <c r="AL87" s="84">
        <v>8229</v>
      </c>
      <c r="AM87" s="84">
        <v>8721</v>
      </c>
      <c r="AN87" s="84">
        <v>9344</v>
      </c>
      <c r="AO87" s="84">
        <v>9547</v>
      </c>
      <c r="AP87" s="84">
        <v>9573</v>
      </c>
      <c r="AQ87" s="84">
        <v>9853</v>
      </c>
      <c r="AR87" s="98">
        <v>9899</v>
      </c>
    </row>
    <row r="88" spans="1:44" s="81" customFormat="1" hidden="1" x14ac:dyDescent="0.25">
      <c r="A88" s="97">
        <v>3750</v>
      </c>
      <c r="B88" s="84">
        <v>2988</v>
      </c>
      <c r="C88" s="84">
        <v>3108</v>
      </c>
      <c r="D88" s="84">
        <v>3154</v>
      </c>
      <c r="E88" s="84">
        <v>3160</v>
      </c>
      <c r="F88" s="84">
        <v>3229</v>
      </c>
      <c r="G88" s="84">
        <v>3666</v>
      </c>
      <c r="H88" s="84">
        <v>3823</v>
      </c>
      <c r="I88" s="84">
        <v>3871</v>
      </c>
      <c r="J88" s="84">
        <v>3917</v>
      </c>
      <c r="K88" s="84">
        <v>4224</v>
      </c>
      <c r="L88" s="84">
        <v>4436</v>
      </c>
      <c r="M88" s="84">
        <v>4501</v>
      </c>
      <c r="N88" s="84">
        <v>4520</v>
      </c>
      <c r="O88" s="84">
        <v>4869</v>
      </c>
      <c r="P88" s="84">
        <v>5042</v>
      </c>
      <c r="Q88" s="84">
        <v>5075</v>
      </c>
      <c r="R88" s="84">
        <v>5098</v>
      </c>
      <c r="S88" s="84">
        <v>5372</v>
      </c>
      <c r="T88" s="84">
        <v>5600</v>
      </c>
      <c r="U88" s="84">
        <v>5607</v>
      </c>
      <c r="V88" s="84">
        <v>5629</v>
      </c>
      <c r="W88" s="84">
        <v>5926</v>
      </c>
      <c r="X88" s="84">
        <v>6044</v>
      </c>
      <c r="Y88" s="84">
        <v>6031</v>
      </c>
      <c r="Z88" s="84">
        <v>6171</v>
      </c>
      <c r="AA88" s="84">
        <v>6458</v>
      </c>
      <c r="AB88" s="84">
        <v>6556</v>
      </c>
      <c r="AC88" s="84">
        <v>6738</v>
      </c>
      <c r="AD88" s="84">
        <v>6836</v>
      </c>
      <c r="AE88" s="84">
        <v>7241</v>
      </c>
      <c r="AF88" s="84">
        <v>7322</v>
      </c>
      <c r="AG88" s="84">
        <v>7541</v>
      </c>
      <c r="AH88" s="84">
        <v>7524</v>
      </c>
      <c r="AI88" s="84">
        <v>7776</v>
      </c>
      <c r="AJ88" s="84">
        <v>8059</v>
      </c>
      <c r="AK88" s="84">
        <v>8183</v>
      </c>
      <c r="AL88" s="84">
        <v>8506</v>
      </c>
      <c r="AM88" s="84">
        <v>8911</v>
      </c>
      <c r="AN88" s="84">
        <v>9602</v>
      </c>
      <c r="AO88" s="84">
        <v>9706</v>
      </c>
      <c r="AP88" s="84">
        <v>9830</v>
      </c>
      <c r="AQ88" s="84">
        <v>10046</v>
      </c>
      <c r="AR88" s="98">
        <v>10085</v>
      </c>
    </row>
    <row r="89" spans="1:44" s="81" customFormat="1" hidden="1" x14ac:dyDescent="0.25">
      <c r="A89" s="97">
        <v>3875</v>
      </c>
      <c r="B89" s="84">
        <v>3014</v>
      </c>
      <c r="C89" s="84">
        <v>3141</v>
      </c>
      <c r="D89" s="84">
        <v>3281</v>
      </c>
      <c r="E89" s="84">
        <v>3418</v>
      </c>
      <c r="F89" s="84">
        <v>3496</v>
      </c>
      <c r="G89" s="84">
        <v>3796</v>
      </c>
      <c r="H89" s="84">
        <v>3989</v>
      </c>
      <c r="I89" s="84">
        <v>4126</v>
      </c>
      <c r="J89" s="84">
        <v>4230</v>
      </c>
      <c r="K89" s="84">
        <v>4410</v>
      </c>
      <c r="L89" s="84">
        <v>4635</v>
      </c>
      <c r="M89" s="84">
        <v>4762</v>
      </c>
      <c r="N89" s="84">
        <v>4869</v>
      </c>
      <c r="O89" s="84">
        <v>5085</v>
      </c>
      <c r="P89" s="84">
        <v>5284</v>
      </c>
      <c r="Q89" s="84">
        <v>5355</v>
      </c>
      <c r="R89" s="84">
        <v>5492</v>
      </c>
      <c r="S89" s="84">
        <v>5636</v>
      </c>
      <c r="T89" s="84">
        <v>5858</v>
      </c>
      <c r="U89" s="84">
        <v>5868</v>
      </c>
      <c r="V89" s="84">
        <v>5956</v>
      </c>
      <c r="W89" s="84">
        <v>6083</v>
      </c>
      <c r="X89" s="84">
        <v>6327</v>
      </c>
      <c r="Y89" s="84">
        <v>6451</v>
      </c>
      <c r="Z89" s="84">
        <v>6559</v>
      </c>
      <c r="AA89" s="84">
        <v>6820</v>
      </c>
      <c r="AB89" s="84">
        <v>6941</v>
      </c>
      <c r="AC89" s="84">
        <v>7257</v>
      </c>
      <c r="AD89" s="84">
        <v>7371</v>
      </c>
      <c r="AE89" s="84">
        <v>7642</v>
      </c>
      <c r="AF89" s="84">
        <v>7762</v>
      </c>
      <c r="AG89" s="84">
        <v>7893</v>
      </c>
      <c r="AH89" s="84">
        <v>8027</v>
      </c>
      <c r="AI89" s="84">
        <v>8203</v>
      </c>
      <c r="AJ89" s="84">
        <v>8829</v>
      </c>
      <c r="AK89" s="84">
        <v>9289</v>
      </c>
      <c r="AL89" s="84">
        <v>9485</v>
      </c>
      <c r="AM89" s="84">
        <v>10117</v>
      </c>
      <c r="AN89" s="84">
        <v>10326</v>
      </c>
      <c r="AO89" s="84">
        <v>10698</v>
      </c>
      <c r="AP89" s="84">
        <v>10734</v>
      </c>
      <c r="AQ89" s="84">
        <v>10854</v>
      </c>
      <c r="AR89" s="98">
        <v>10867</v>
      </c>
    </row>
    <row r="90" spans="1:44" s="81" customFormat="1" hidden="1" x14ac:dyDescent="0.25">
      <c r="A90" s="97">
        <v>4000</v>
      </c>
      <c r="B90" s="84">
        <v>3115</v>
      </c>
      <c r="C90" s="84">
        <v>3235</v>
      </c>
      <c r="D90" s="84">
        <v>3363</v>
      </c>
      <c r="E90" s="84">
        <v>3500</v>
      </c>
      <c r="F90" s="84">
        <v>3568</v>
      </c>
      <c r="G90" s="84">
        <v>3907</v>
      </c>
      <c r="H90" s="84">
        <v>4067</v>
      </c>
      <c r="I90" s="84">
        <v>4214</v>
      </c>
      <c r="J90" s="84">
        <v>4322</v>
      </c>
      <c r="K90" s="84">
        <v>4514</v>
      </c>
      <c r="L90" s="84">
        <v>4733</v>
      </c>
      <c r="M90" s="84">
        <v>4869</v>
      </c>
      <c r="N90" s="84">
        <v>4938</v>
      </c>
      <c r="O90" s="84">
        <v>5209</v>
      </c>
      <c r="P90" s="84">
        <v>5382</v>
      </c>
      <c r="Q90" s="84">
        <v>5470</v>
      </c>
      <c r="R90" s="84">
        <v>5522</v>
      </c>
      <c r="S90" s="84">
        <v>5744</v>
      </c>
      <c r="T90" s="84">
        <v>5995</v>
      </c>
      <c r="U90" s="84">
        <v>5998</v>
      </c>
      <c r="V90" s="84">
        <v>6083</v>
      </c>
      <c r="W90" s="84">
        <v>6347</v>
      </c>
      <c r="X90" s="84">
        <v>6468</v>
      </c>
      <c r="Y90" s="84">
        <v>6592</v>
      </c>
      <c r="Z90" s="84">
        <v>6706</v>
      </c>
      <c r="AA90" s="84">
        <v>6976</v>
      </c>
      <c r="AB90" s="84">
        <v>7094</v>
      </c>
      <c r="AC90" s="84">
        <v>7260</v>
      </c>
      <c r="AD90" s="84">
        <v>7374</v>
      </c>
      <c r="AE90" s="84">
        <v>7811</v>
      </c>
      <c r="AF90" s="84">
        <v>7818</v>
      </c>
      <c r="AG90" s="84">
        <v>7903</v>
      </c>
      <c r="AH90" s="84">
        <v>8069</v>
      </c>
      <c r="AI90" s="84">
        <v>8392</v>
      </c>
      <c r="AJ90" s="84">
        <v>9070</v>
      </c>
      <c r="AK90" s="84">
        <v>9566</v>
      </c>
      <c r="AL90" s="84">
        <v>9785</v>
      </c>
      <c r="AM90" s="84">
        <v>10320</v>
      </c>
      <c r="AN90" s="84">
        <v>10483</v>
      </c>
      <c r="AO90" s="84">
        <v>10701</v>
      </c>
      <c r="AP90" s="84">
        <v>10952</v>
      </c>
      <c r="AQ90" s="84">
        <v>10965</v>
      </c>
      <c r="AR90" s="98">
        <v>10991</v>
      </c>
    </row>
    <row r="91" spans="1:44" s="81" customFormat="1" hidden="1" x14ac:dyDescent="0.25">
      <c r="A91" s="97">
        <v>4125</v>
      </c>
      <c r="B91" s="84">
        <v>3258</v>
      </c>
      <c r="C91" s="84">
        <v>3372</v>
      </c>
      <c r="D91" s="84">
        <v>3500</v>
      </c>
      <c r="E91" s="84">
        <v>3578</v>
      </c>
      <c r="F91" s="84">
        <v>3598</v>
      </c>
      <c r="G91" s="84">
        <v>3950</v>
      </c>
      <c r="H91" s="84">
        <v>4074</v>
      </c>
      <c r="I91" s="84">
        <v>4217</v>
      </c>
      <c r="J91" s="84">
        <v>4335</v>
      </c>
      <c r="K91" s="84">
        <v>4602</v>
      </c>
      <c r="L91" s="84">
        <v>4742</v>
      </c>
      <c r="M91" s="84">
        <v>4869</v>
      </c>
      <c r="N91" s="84">
        <v>4977</v>
      </c>
      <c r="O91" s="84">
        <v>5264</v>
      </c>
      <c r="P91" s="84">
        <v>5385</v>
      </c>
      <c r="Q91" s="84">
        <v>5473</v>
      </c>
      <c r="R91" s="84">
        <v>5574</v>
      </c>
      <c r="S91" s="84">
        <v>5864</v>
      </c>
      <c r="T91" s="84">
        <v>5995</v>
      </c>
      <c r="U91" s="84">
        <v>6080</v>
      </c>
      <c r="V91" s="84">
        <v>6161</v>
      </c>
      <c r="W91" s="84">
        <v>6471</v>
      </c>
      <c r="X91" s="84">
        <v>6601</v>
      </c>
      <c r="Y91" s="84">
        <v>6738</v>
      </c>
      <c r="Z91" s="84">
        <v>6862</v>
      </c>
      <c r="AA91" s="84">
        <v>7136</v>
      </c>
      <c r="AB91" s="84">
        <v>7254</v>
      </c>
      <c r="AC91" s="84">
        <v>7400</v>
      </c>
      <c r="AD91" s="84">
        <v>7537</v>
      </c>
      <c r="AE91" s="84">
        <v>7811</v>
      </c>
      <c r="AF91" s="84">
        <v>7932</v>
      </c>
      <c r="AG91" s="84">
        <v>8069</v>
      </c>
      <c r="AH91" s="84">
        <v>8219</v>
      </c>
      <c r="AI91" s="84">
        <v>8907</v>
      </c>
      <c r="AJ91" s="84">
        <v>9178</v>
      </c>
      <c r="AK91" s="84">
        <v>9609</v>
      </c>
      <c r="AL91" s="84">
        <v>9925</v>
      </c>
      <c r="AM91" s="84">
        <v>10326</v>
      </c>
      <c r="AN91" s="84">
        <v>10613</v>
      </c>
      <c r="AO91" s="84">
        <v>10717</v>
      </c>
      <c r="AP91" s="84">
        <v>10959</v>
      </c>
      <c r="AQ91" s="84">
        <v>10969</v>
      </c>
      <c r="AR91" s="98">
        <v>11112</v>
      </c>
    </row>
    <row r="92" spans="1:44" s="81" customFormat="1" hidden="1" x14ac:dyDescent="0.25">
      <c r="A92" s="97">
        <v>4250</v>
      </c>
      <c r="B92" s="84">
        <v>3271</v>
      </c>
      <c r="C92" s="84">
        <v>3405</v>
      </c>
      <c r="D92" s="84">
        <v>3542</v>
      </c>
      <c r="E92" s="84">
        <v>3601</v>
      </c>
      <c r="F92" s="84">
        <v>3663</v>
      </c>
      <c r="G92" s="84">
        <v>3989</v>
      </c>
      <c r="H92" s="84">
        <v>4136</v>
      </c>
      <c r="I92" s="84">
        <v>4230</v>
      </c>
      <c r="J92" s="84">
        <v>4335</v>
      </c>
      <c r="K92" s="84">
        <v>4674</v>
      </c>
      <c r="L92" s="84">
        <v>4798</v>
      </c>
      <c r="M92" s="84">
        <v>4905</v>
      </c>
      <c r="N92" s="84">
        <v>5010</v>
      </c>
      <c r="O92" s="84">
        <v>5333</v>
      </c>
      <c r="P92" s="84">
        <v>5470</v>
      </c>
      <c r="Q92" s="84">
        <v>5545</v>
      </c>
      <c r="R92" s="84">
        <v>5590</v>
      </c>
      <c r="S92" s="84">
        <v>5956</v>
      </c>
      <c r="T92" s="84">
        <v>6080</v>
      </c>
      <c r="U92" s="84">
        <v>6158</v>
      </c>
      <c r="V92" s="84">
        <v>6226</v>
      </c>
      <c r="W92" s="84">
        <v>6614</v>
      </c>
      <c r="X92" s="84">
        <v>6748</v>
      </c>
      <c r="Y92" s="84">
        <v>6745</v>
      </c>
      <c r="Z92" s="84">
        <v>6927</v>
      </c>
      <c r="AA92" s="84">
        <v>7283</v>
      </c>
      <c r="AB92" s="84">
        <v>7414</v>
      </c>
      <c r="AC92" s="84">
        <v>7423</v>
      </c>
      <c r="AD92" s="84">
        <v>7603</v>
      </c>
      <c r="AE92" s="84">
        <v>7974</v>
      </c>
      <c r="AF92" s="84">
        <v>8102</v>
      </c>
      <c r="AG92" s="84">
        <v>8206</v>
      </c>
      <c r="AH92" s="84">
        <v>8408</v>
      </c>
      <c r="AI92" s="84">
        <v>9119</v>
      </c>
      <c r="AJ92" s="84">
        <v>9302</v>
      </c>
      <c r="AK92" s="84">
        <v>9723</v>
      </c>
      <c r="AL92" s="84">
        <v>10026</v>
      </c>
      <c r="AM92" s="84">
        <v>10450</v>
      </c>
      <c r="AN92" s="84">
        <v>10737</v>
      </c>
      <c r="AO92" s="84">
        <v>10874</v>
      </c>
      <c r="AP92" s="84">
        <v>10965</v>
      </c>
      <c r="AQ92" s="84">
        <v>11050</v>
      </c>
      <c r="AR92" s="98">
        <v>11132</v>
      </c>
    </row>
    <row r="93" spans="1:44" s="81" customFormat="1" hidden="1" x14ac:dyDescent="0.25">
      <c r="A93" s="97">
        <v>4375</v>
      </c>
      <c r="B93" s="84">
        <v>3346</v>
      </c>
      <c r="C93" s="84">
        <v>3483</v>
      </c>
      <c r="D93" s="84">
        <v>3633</v>
      </c>
      <c r="E93" s="84">
        <v>3780</v>
      </c>
      <c r="F93" s="84">
        <v>3865</v>
      </c>
      <c r="G93" s="84">
        <v>4116</v>
      </c>
      <c r="H93" s="84">
        <v>4292</v>
      </c>
      <c r="I93" s="84">
        <v>4439</v>
      </c>
      <c r="J93" s="84">
        <v>4540</v>
      </c>
      <c r="K93" s="84">
        <v>4814</v>
      </c>
      <c r="L93" s="84">
        <v>5006</v>
      </c>
      <c r="M93" s="84">
        <v>5134</v>
      </c>
      <c r="N93" s="84">
        <v>5251</v>
      </c>
      <c r="O93" s="84">
        <v>5532</v>
      </c>
      <c r="P93" s="84">
        <v>5698</v>
      </c>
      <c r="Q93" s="84">
        <v>5773</v>
      </c>
      <c r="R93" s="84">
        <v>5877</v>
      </c>
      <c r="S93" s="84">
        <v>6203</v>
      </c>
      <c r="T93" s="84">
        <v>6347</v>
      </c>
      <c r="U93" s="84">
        <v>6471</v>
      </c>
      <c r="V93" s="84">
        <v>6618</v>
      </c>
      <c r="W93" s="84">
        <v>6888</v>
      </c>
      <c r="X93" s="84">
        <v>7035</v>
      </c>
      <c r="Y93" s="84">
        <v>7169</v>
      </c>
      <c r="Z93" s="84">
        <v>7303</v>
      </c>
      <c r="AA93" s="84">
        <v>7590</v>
      </c>
      <c r="AB93" s="84">
        <v>7720</v>
      </c>
      <c r="AC93" s="84">
        <v>7893</v>
      </c>
      <c r="AD93" s="84">
        <v>8004</v>
      </c>
      <c r="AE93" s="84">
        <v>8275</v>
      </c>
      <c r="AF93" s="84">
        <v>8787</v>
      </c>
      <c r="AG93" s="84">
        <v>9145</v>
      </c>
      <c r="AH93" s="84">
        <v>9351</v>
      </c>
      <c r="AI93" s="84">
        <v>9703</v>
      </c>
      <c r="AJ93" s="84">
        <v>9706</v>
      </c>
      <c r="AK93" s="84">
        <v>10280</v>
      </c>
      <c r="AL93" s="84">
        <v>10505</v>
      </c>
      <c r="AM93" s="84">
        <v>10737</v>
      </c>
      <c r="AN93" s="84">
        <v>10867</v>
      </c>
      <c r="AO93" s="84">
        <v>10998</v>
      </c>
      <c r="AP93" s="84">
        <v>11216</v>
      </c>
      <c r="AQ93" s="84">
        <v>11536</v>
      </c>
      <c r="AR93" s="98">
        <v>11556</v>
      </c>
    </row>
    <row r="94" spans="1:44" s="81" customFormat="1" hidden="1" x14ac:dyDescent="0.25">
      <c r="A94" s="97">
        <v>4500</v>
      </c>
      <c r="B94" s="84">
        <v>3405</v>
      </c>
      <c r="C94" s="84">
        <v>3545</v>
      </c>
      <c r="D94" s="84">
        <v>3702</v>
      </c>
      <c r="E94" s="84">
        <v>3855</v>
      </c>
      <c r="F94" s="84">
        <v>3947</v>
      </c>
      <c r="G94" s="84">
        <v>4224</v>
      </c>
      <c r="H94" s="84">
        <v>4374</v>
      </c>
      <c r="I94" s="84">
        <v>4520</v>
      </c>
      <c r="J94" s="84">
        <v>4654</v>
      </c>
      <c r="K94" s="84">
        <v>4954</v>
      </c>
      <c r="L94" s="84">
        <v>5098</v>
      </c>
      <c r="M94" s="84">
        <v>5235</v>
      </c>
      <c r="N94" s="84">
        <v>5342</v>
      </c>
      <c r="O94" s="84">
        <v>5675</v>
      </c>
      <c r="P94" s="84">
        <v>5822</v>
      </c>
      <c r="Q94" s="84">
        <v>5903</v>
      </c>
      <c r="R94" s="84">
        <v>6066</v>
      </c>
      <c r="S94" s="84">
        <v>6327</v>
      </c>
      <c r="T94" s="84">
        <v>6468</v>
      </c>
      <c r="U94" s="84">
        <v>6601</v>
      </c>
      <c r="V94" s="84">
        <v>6748</v>
      </c>
      <c r="W94" s="84">
        <v>7035</v>
      </c>
      <c r="X94" s="84">
        <v>7172</v>
      </c>
      <c r="Y94" s="84">
        <v>7316</v>
      </c>
      <c r="Z94" s="84">
        <v>7446</v>
      </c>
      <c r="AA94" s="84">
        <v>7753</v>
      </c>
      <c r="AB94" s="84">
        <v>7880</v>
      </c>
      <c r="AC94" s="84">
        <v>8144</v>
      </c>
      <c r="AD94" s="84">
        <v>8226</v>
      </c>
      <c r="AE94" s="84">
        <v>8526</v>
      </c>
      <c r="AF94" s="84">
        <v>9481</v>
      </c>
      <c r="AG94" s="84">
        <v>9615</v>
      </c>
      <c r="AH94" s="84">
        <v>9732</v>
      </c>
      <c r="AI94" s="84">
        <v>10085</v>
      </c>
      <c r="AJ94" s="84">
        <v>10094</v>
      </c>
      <c r="AK94" s="84">
        <v>10545</v>
      </c>
      <c r="AL94" s="84">
        <v>10682</v>
      </c>
      <c r="AM94" s="84">
        <v>11230</v>
      </c>
      <c r="AN94" s="84">
        <v>11357</v>
      </c>
      <c r="AO94" s="84">
        <v>11588</v>
      </c>
      <c r="AP94" s="84">
        <v>11611</v>
      </c>
      <c r="AQ94" s="84">
        <v>11921</v>
      </c>
      <c r="AR94" s="98">
        <v>11963</v>
      </c>
    </row>
    <row r="95" spans="1:44" s="81" customFormat="1" hidden="1" x14ac:dyDescent="0.25">
      <c r="A95" s="97">
        <v>4625</v>
      </c>
      <c r="B95" s="84">
        <v>3620</v>
      </c>
      <c r="C95" s="84">
        <v>3738</v>
      </c>
      <c r="D95" s="84">
        <v>3858</v>
      </c>
      <c r="E95" s="84">
        <v>3924</v>
      </c>
      <c r="F95" s="84">
        <v>3973</v>
      </c>
      <c r="G95" s="84">
        <v>4315</v>
      </c>
      <c r="H95" s="84">
        <v>4455</v>
      </c>
      <c r="I95" s="84">
        <v>4569</v>
      </c>
      <c r="J95" s="84">
        <v>4680</v>
      </c>
      <c r="K95" s="84">
        <v>5042</v>
      </c>
      <c r="L95" s="84">
        <v>5196</v>
      </c>
      <c r="M95" s="84">
        <v>5333</v>
      </c>
      <c r="N95" s="84">
        <v>5365</v>
      </c>
      <c r="O95" s="84">
        <v>5770</v>
      </c>
      <c r="P95" s="84">
        <v>5926</v>
      </c>
      <c r="Q95" s="84">
        <v>6014</v>
      </c>
      <c r="R95" s="84">
        <v>6112</v>
      </c>
      <c r="S95" s="84">
        <v>6451</v>
      </c>
      <c r="T95" s="84">
        <v>6592</v>
      </c>
      <c r="U95" s="84">
        <v>6742</v>
      </c>
      <c r="V95" s="84">
        <v>6820</v>
      </c>
      <c r="W95" s="84">
        <v>7169</v>
      </c>
      <c r="X95" s="84">
        <v>7316</v>
      </c>
      <c r="Y95" s="84">
        <v>7462</v>
      </c>
      <c r="Z95" s="84">
        <v>7599</v>
      </c>
      <c r="AA95" s="84">
        <v>7899</v>
      </c>
      <c r="AB95" s="84">
        <v>8043</v>
      </c>
      <c r="AC95" s="84">
        <v>8330</v>
      </c>
      <c r="AD95" s="84">
        <v>8555</v>
      </c>
      <c r="AE95" s="84">
        <v>9109</v>
      </c>
      <c r="AF95" s="84">
        <v>9713</v>
      </c>
      <c r="AG95" s="84">
        <v>9837</v>
      </c>
      <c r="AH95" s="84">
        <v>10000</v>
      </c>
      <c r="AI95" s="84">
        <v>10408</v>
      </c>
      <c r="AJ95" s="84">
        <v>10515</v>
      </c>
      <c r="AK95" s="84">
        <v>10558</v>
      </c>
      <c r="AL95" s="84">
        <v>10786</v>
      </c>
      <c r="AM95" s="84">
        <v>11425</v>
      </c>
      <c r="AN95" s="84">
        <v>11660</v>
      </c>
      <c r="AO95" s="84">
        <v>11676</v>
      </c>
      <c r="AP95" s="84">
        <v>11869</v>
      </c>
      <c r="AQ95" s="84">
        <v>12074</v>
      </c>
      <c r="AR95" s="98">
        <v>12420</v>
      </c>
    </row>
    <row r="96" spans="1:44" s="81" customFormat="1" hidden="1" x14ac:dyDescent="0.25">
      <c r="A96" s="97">
        <v>4750</v>
      </c>
      <c r="B96" s="84">
        <v>3637</v>
      </c>
      <c r="C96" s="84">
        <v>3751</v>
      </c>
      <c r="D96" s="84">
        <v>3907</v>
      </c>
      <c r="E96" s="84">
        <v>3979</v>
      </c>
      <c r="F96" s="84">
        <v>4038</v>
      </c>
      <c r="G96" s="84">
        <v>4397</v>
      </c>
      <c r="H96" s="84">
        <v>4543</v>
      </c>
      <c r="I96" s="84">
        <v>4631</v>
      </c>
      <c r="J96" s="84">
        <v>4690</v>
      </c>
      <c r="K96" s="84">
        <v>5134</v>
      </c>
      <c r="L96" s="84">
        <v>5290</v>
      </c>
      <c r="M96" s="84">
        <v>5372</v>
      </c>
      <c r="N96" s="84">
        <v>5470</v>
      </c>
      <c r="O96" s="84">
        <v>5890</v>
      </c>
      <c r="P96" s="84">
        <v>6044</v>
      </c>
      <c r="Q96" s="84">
        <v>6132</v>
      </c>
      <c r="R96" s="84">
        <v>6177</v>
      </c>
      <c r="S96" s="84">
        <v>6575</v>
      </c>
      <c r="T96" s="84">
        <v>6719</v>
      </c>
      <c r="U96" s="84">
        <v>6804</v>
      </c>
      <c r="V96" s="84">
        <v>6941</v>
      </c>
      <c r="W96" s="84">
        <v>7312</v>
      </c>
      <c r="X96" s="84">
        <v>7453</v>
      </c>
      <c r="Y96" s="84">
        <v>7462</v>
      </c>
      <c r="Z96" s="84">
        <v>7661</v>
      </c>
      <c r="AA96" s="84">
        <v>8059</v>
      </c>
      <c r="AB96" s="84">
        <v>8196</v>
      </c>
      <c r="AC96" s="84">
        <v>8509</v>
      </c>
      <c r="AD96" s="84">
        <v>9057</v>
      </c>
      <c r="AE96" s="84">
        <v>9423</v>
      </c>
      <c r="AF96" s="84">
        <v>9938</v>
      </c>
      <c r="AG96" s="84">
        <v>10055</v>
      </c>
      <c r="AH96" s="84">
        <v>10108</v>
      </c>
      <c r="AI96" s="84">
        <v>10528</v>
      </c>
      <c r="AJ96" s="84">
        <v>10629</v>
      </c>
      <c r="AK96" s="84">
        <v>10894</v>
      </c>
      <c r="AL96" s="84">
        <v>10978</v>
      </c>
      <c r="AM96" s="84">
        <v>11549</v>
      </c>
      <c r="AN96" s="84">
        <v>11872</v>
      </c>
      <c r="AO96" s="84">
        <v>11898</v>
      </c>
      <c r="AP96" s="84">
        <v>11973</v>
      </c>
      <c r="AQ96" s="84">
        <v>12205</v>
      </c>
      <c r="AR96" s="98">
        <v>12312</v>
      </c>
    </row>
    <row r="97" spans="1:44" s="81" customFormat="1" hidden="1" x14ac:dyDescent="0.25">
      <c r="A97" s="97">
        <v>4875</v>
      </c>
      <c r="B97" s="84">
        <v>3676</v>
      </c>
      <c r="C97" s="84">
        <v>3823</v>
      </c>
      <c r="D97" s="84">
        <v>3973</v>
      </c>
      <c r="E97" s="84">
        <v>4139</v>
      </c>
      <c r="F97" s="84">
        <v>4253</v>
      </c>
      <c r="G97" s="84">
        <v>4517</v>
      </c>
      <c r="H97" s="84">
        <v>4713</v>
      </c>
      <c r="I97" s="84">
        <v>4869</v>
      </c>
      <c r="J97" s="84">
        <v>4990</v>
      </c>
      <c r="K97" s="84">
        <v>5290</v>
      </c>
      <c r="L97" s="84">
        <v>5479</v>
      </c>
      <c r="M97" s="84">
        <v>5636</v>
      </c>
      <c r="N97" s="84">
        <v>5789</v>
      </c>
      <c r="O97" s="84">
        <v>6066</v>
      </c>
      <c r="P97" s="84">
        <v>6265</v>
      </c>
      <c r="Q97" s="84">
        <v>6360</v>
      </c>
      <c r="R97" s="84">
        <v>6536</v>
      </c>
      <c r="S97" s="84">
        <v>6820</v>
      </c>
      <c r="T97" s="84">
        <v>6976</v>
      </c>
      <c r="U97" s="84">
        <v>7136</v>
      </c>
      <c r="V97" s="84">
        <v>7296</v>
      </c>
      <c r="W97" s="84">
        <v>7590</v>
      </c>
      <c r="X97" s="84">
        <v>7753</v>
      </c>
      <c r="Y97" s="84">
        <v>7899</v>
      </c>
      <c r="Z97" s="84">
        <v>8053</v>
      </c>
      <c r="AA97" s="84">
        <v>8366</v>
      </c>
      <c r="AB97" s="84">
        <v>8526</v>
      </c>
      <c r="AC97" s="84">
        <v>8976</v>
      </c>
      <c r="AD97" s="84">
        <v>9543</v>
      </c>
      <c r="AE97" s="84">
        <v>10023</v>
      </c>
      <c r="AF97" s="84">
        <v>10127</v>
      </c>
      <c r="AG97" s="84">
        <v>10222</v>
      </c>
      <c r="AH97" s="84">
        <v>10323</v>
      </c>
      <c r="AI97" s="84">
        <v>10652</v>
      </c>
      <c r="AJ97" s="84">
        <v>10662</v>
      </c>
      <c r="AK97" s="84">
        <v>11141</v>
      </c>
      <c r="AL97" s="84">
        <v>11441</v>
      </c>
      <c r="AM97" s="84">
        <v>11817</v>
      </c>
      <c r="AN97" s="84">
        <v>12003</v>
      </c>
      <c r="AO97" s="84">
        <v>12400</v>
      </c>
      <c r="AP97" s="84">
        <v>12495</v>
      </c>
      <c r="AQ97" s="84">
        <v>12599</v>
      </c>
      <c r="AR97" s="98">
        <v>12612</v>
      </c>
    </row>
    <row r="98" spans="1:44" s="81" customFormat="1" hidden="1" x14ac:dyDescent="0.25">
      <c r="A98" s="97">
        <v>5000</v>
      </c>
      <c r="B98" s="84">
        <v>3761</v>
      </c>
      <c r="C98" s="84">
        <v>3914</v>
      </c>
      <c r="D98" s="84">
        <v>4061</v>
      </c>
      <c r="E98" s="84">
        <v>4217</v>
      </c>
      <c r="F98" s="84">
        <v>4322</v>
      </c>
      <c r="G98" s="84">
        <v>4644</v>
      </c>
      <c r="H98" s="84">
        <v>4798</v>
      </c>
      <c r="I98" s="84">
        <v>4954</v>
      </c>
      <c r="J98" s="84">
        <v>5082</v>
      </c>
      <c r="K98" s="84">
        <v>5430</v>
      </c>
      <c r="L98" s="84">
        <v>5581</v>
      </c>
      <c r="M98" s="84">
        <v>5744</v>
      </c>
      <c r="N98" s="84">
        <v>5890</v>
      </c>
      <c r="O98" s="84">
        <v>6217</v>
      </c>
      <c r="P98" s="84">
        <v>6376</v>
      </c>
      <c r="Q98" s="84">
        <v>6471</v>
      </c>
      <c r="R98" s="84">
        <v>6653</v>
      </c>
      <c r="S98" s="84">
        <v>6941</v>
      </c>
      <c r="T98" s="84">
        <v>7094</v>
      </c>
      <c r="U98" s="84">
        <v>7260</v>
      </c>
      <c r="V98" s="84">
        <v>7420</v>
      </c>
      <c r="W98" s="84">
        <v>7723</v>
      </c>
      <c r="X98" s="84">
        <v>7896</v>
      </c>
      <c r="Y98" s="84">
        <v>8043</v>
      </c>
      <c r="Z98" s="84">
        <v>8196</v>
      </c>
      <c r="AA98" s="84">
        <v>8516</v>
      </c>
      <c r="AB98" s="84">
        <v>8672</v>
      </c>
      <c r="AC98" s="84">
        <v>9149</v>
      </c>
      <c r="AD98" s="84">
        <v>9543</v>
      </c>
      <c r="AE98" s="84">
        <v>10127</v>
      </c>
      <c r="AF98" s="84">
        <v>10225</v>
      </c>
      <c r="AG98" s="84">
        <v>10339</v>
      </c>
      <c r="AH98" s="84">
        <v>10437</v>
      </c>
      <c r="AI98" s="84">
        <v>10662</v>
      </c>
      <c r="AJ98" s="84">
        <v>10962</v>
      </c>
      <c r="AK98" s="84">
        <v>11259</v>
      </c>
      <c r="AL98" s="84">
        <v>11562</v>
      </c>
      <c r="AM98" s="84">
        <v>12038</v>
      </c>
      <c r="AN98" s="84">
        <v>12068</v>
      </c>
      <c r="AO98" s="84">
        <v>12518</v>
      </c>
      <c r="AP98" s="84">
        <v>12632</v>
      </c>
      <c r="AQ98" s="84">
        <v>12645</v>
      </c>
      <c r="AR98" s="98">
        <v>12811</v>
      </c>
    </row>
    <row r="99" spans="1:44" s="81" customFormat="1" hidden="1" x14ac:dyDescent="0.25">
      <c r="A99" s="97">
        <v>5125</v>
      </c>
      <c r="B99" s="84">
        <v>3959</v>
      </c>
      <c r="C99" s="84">
        <v>4097</v>
      </c>
      <c r="D99" s="84">
        <v>4243</v>
      </c>
      <c r="E99" s="84">
        <v>4315</v>
      </c>
      <c r="F99" s="84">
        <v>4371</v>
      </c>
      <c r="G99" s="84">
        <v>4739</v>
      </c>
      <c r="H99" s="84">
        <v>5010</v>
      </c>
      <c r="I99" s="84">
        <v>5078</v>
      </c>
      <c r="J99" s="84">
        <v>5094</v>
      </c>
      <c r="K99" s="84">
        <v>5548</v>
      </c>
      <c r="L99" s="84">
        <v>5854</v>
      </c>
      <c r="M99" s="84">
        <v>5884</v>
      </c>
      <c r="N99" s="84">
        <v>6004</v>
      </c>
      <c r="O99" s="84">
        <v>6376</v>
      </c>
      <c r="P99" s="84">
        <v>6667</v>
      </c>
      <c r="Q99" s="84">
        <v>6699</v>
      </c>
      <c r="R99" s="84">
        <v>6768</v>
      </c>
      <c r="S99" s="84">
        <v>7107</v>
      </c>
      <c r="T99" s="84">
        <v>7361</v>
      </c>
      <c r="U99" s="84">
        <v>7453</v>
      </c>
      <c r="V99" s="84">
        <v>7489</v>
      </c>
      <c r="W99" s="84">
        <v>7824</v>
      </c>
      <c r="X99" s="84">
        <v>8017</v>
      </c>
      <c r="Y99" s="84">
        <v>8098</v>
      </c>
      <c r="Z99" s="84">
        <v>8284</v>
      </c>
      <c r="AA99" s="84">
        <v>8672</v>
      </c>
      <c r="AB99" s="84">
        <v>8767</v>
      </c>
      <c r="AC99" s="84">
        <v>9282</v>
      </c>
      <c r="AD99" s="84">
        <v>9830</v>
      </c>
      <c r="AE99" s="84">
        <v>10440</v>
      </c>
      <c r="AF99" s="84">
        <v>10538</v>
      </c>
      <c r="AG99" s="84">
        <v>10551</v>
      </c>
      <c r="AH99" s="84">
        <v>10659</v>
      </c>
      <c r="AI99" s="84">
        <v>10978</v>
      </c>
      <c r="AJ99" s="84">
        <v>11213</v>
      </c>
      <c r="AK99" s="84">
        <v>11438</v>
      </c>
      <c r="AL99" s="84">
        <v>11637</v>
      </c>
      <c r="AM99" s="84">
        <v>12182</v>
      </c>
      <c r="AN99" s="84">
        <v>12351</v>
      </c>
      <c r="AO99" s="84">
        <v>12609</v>
      </c>
      <c r="AP99" s="84">
        <v>12831</v>
      </c>
      <c r="AQ99" s="84">
        <v>12916</v>
      </c>
      <c r="AR99" s="98">
        <v>12965</v>
      </c>
    </row>
    <row r="100" spans="1:44" s="81" customFormat="1" hidden="1" x14ac:dyDescent="0.25">
      <c r="A100" s="97">
        <v>5250</v>
      </c>
      <c r="B100" s="84">
        <v>4012</v>
      </c>
      <c r="C100" s="84">
        <v>4162</v>
      </c>
      <c r="D100" s="84">
        <v>4318</v>
      </c>
      <c r="E100" s="84">
        <v>4377</v>
      </c>
      <c r="F100" s="84">
        <v>4429</v>
      </c>
      <c r="G100" s="84">
        <v>4814</v>
      </c>
      <c r="H100" s="84">
        <v>5127</v>
      </c>
      <c r="I100" s="84">
        <v>5199</v>
      </c>
      <c r="J100" s="84">
        <v>5212</v>
      </c>
      <c r="K100" s="84">
        <v>5662</v>
      </c>
      <c r="L100" s="84">
        <v>5995</v>
      </c>
      <c r="M100" s="84">
        <v>6031</v>
      </c>
      <c r="N100" s="84">
        <v>6070</v>
      </c>
      <c r="O100" s="84">
        <v>6520</v>
      </c>
      <c r="P100" s="84">
        <v>6862</v>
      </c>
      <c r="Q100" s="84">
        <v>6823</v>
      </c>
      <c r="R100" s="84">
        <v>6859</v>
      </c>
      <c r="S100" s="84">
        <v>7267</v>
      </c>
      <c r="T100" s="84">
        <v>7290</v>
      </c>
      <c r="U100" s="84">
        <v>7606</v>
      </c>
      <c r="V100" s="84">
        <v>7603</v>
      </c>
      <c r="W100" s="84">
        <v>7932</v>
      </c>
      <c r="X100" s="84">
        <v>8144</v>
      </c>
      <c r="Y100" s="84">
        <v>8190</v>
      </c>
      <c r="Z100" s="84">
        <v>8307</v>
      </c>
      <c r="AA100" s="84">
        <v>8767</v>
      </c>
      <c r="AB100" s="84">
        <v>8862</v>
      </c>
      <c r="AC100" s="84">
        <v>9383</v>
      </c>
      <c r="AD100" s="84">
        <v>10127</v>
      </c>
      <c r="AE100" s="84">
        <v>10538</v>
      </c>
      <c r="AF100" s="84">
        <v>10802</v>
      </c>
      <c r="AG100" s="84">
        <v>10792</v>
      </c>
      <c r="AH100" s="84">
        <v>10874</v>
      </c>
      <c r="AI100" s="84">
        <v>11236</v>
      </c>
      <c r="AJ100" s="84">
        <v>11471</v>
      </c>
      <c r="AK100" s="84">
        <v>11565</v>
      </c>
      <c r="AL100" s="84">
        <v>11676</v>
      </c>
      <c r="AM100" s="84">
        <v>12407</v>
      </c>
      <c r="AN100" s="84">
        <v>12515</v>
      </c>
      <c r="AO100" s="84">
        <v>12707</v>
      </c>
      <c r="AP100" s="84">
        <v>12932</v>
      </c>
      <c r="AQ100" s="84">
        <v>13059</v>
      </c>
      <c r="AR100" s="98">
        <v>13102</v>
      </c>
    </row>
    <row r="101" spans="1:44" s="81" customFormat="1" hidden="1" x14ac:dyDescent="0.25">
      <c r="A101" s="97">
        <v>5375</v>
      </c>
      <c r="B101" s="84">
        <v>4214</v>
      </c>
      <c r="C101" s="84">
        <v>4374</v>
      </c>
      <c r="D101" s="84">
        <v>4530</v>
      </c>
      <c r="E101" s="84">
        <v>4697</v>
      </c>
      <c r="F101" s="84">
        <v>4700</v>
      </c>
      <c r="G101" s="84">
        <v>4905</v>
      </c>
      <c r="H101" s="84">
        <v>5179</v>
      </c>
      <c r="I101" s="84">
        <v>5382</v>
      </c>
      <c r="J101" s="84">
        <v>5411</v>
      </c>
      <c r="K101" s="84">
        <v>5796</v>
      </c>
      <c r="L101" s="84">
        <v>6177</v>
      </c>
      <c r="M101" s="84">
        <v>6262</v>
      </c>
      <c r="N101" s="84">
        <v>6429</v>
      </c>
      <c r="O101" s="84">
        <v>6725</v>
      </c>
      <c r="P101" s="84">
        <v>6947</v>
      </c>
      <c r="Q101" s="84">
        <v>7113</v>
      </c>
      <c r="R101" s="84">
        <v>7244</v>
      </c>
      <c r="S101" s="84">
        <v>7319</v>
      </c>
      <c r="T101" s="84">
        <v>7603</v>
      </c>
      <c r="U101" s="84">
        <v>7873</v>
      </c>
      <c r="V101" s="84">
        <v>7974</v>
      </c>
      <c r="W101" s="84">
        <v>8043</v>
      </c>
      <c r="X101" s="84">
        <v>8428</v>
      </c>
      <c r="Y101" s="84">
        <v>8529</v>
      </c>
      <c r="Z101" s="84">
        <v>8702</v>
      </c>
      <c r="AA101" s="84">
        <v>8822</v>
      </c>
      <c r="AB101" s="84">
        <v>8953</v>
      </c>
      <c r="AC101" s="84">
        <v>9550</v>
      </c>
      <c r="AD101" s="84">
        <v>10271</v>
      </c>
      <c r="AE101" s="84">
        <v>10675</v>
      </c>
      <c r="AF101" s="84">
        <v>10874</v>
      </c>
      <c r="AG101" s="84">
        <v>11194</v>
      </c>
      <c r="AH101" s="84">
        <v>11331</v>
      </c>
      <c r="AI101" s="84">
        <v>11582</v>
      </c>
      <c r="AJ101" s="84">
        <v>11768</v>
      </c>
      <c r="AK101" s="84">
        <v>12374</v>
      </c>
      <c r="AL101" s="84">
        <v>12485</v>
      </c>
      <c r="AM101" s="84">
        <v>12541</v>
      </c>
      <c r="AN101" s="84">
        <v>12769</v>
      </c>
      <c r="AO101" s="84">
        <v>12965</v>
      </c>
      <c r="AP101" s="84">
        <v>13069</v>
      </c>
      <c r="AQ101" s="84">
        <v>13392</v>
      </c>
      <c r="AR101" s="98">
        <v>13509</v>
      </c>
    </row>
    <row r="102" spans="1:44" s="81" customFormat="1" hidden="1" x14ac:dyDescent="0.25">
      <c r="A102" s="97">
        <v>5500</v>
      </c>
      <c r="B102" s="84">
        <v>4322</v>
      </c>
      <c r="C102" s="84">
        <v>4472</v>
      </c>
      <c r="D102" s="84">
        <v>4628</v>
      </c>
      <c r="E102" s="84">
        <v>4791</v>
      </c>
      <c r="F102" s="84">
        <v>4889</v>
      </c>
      <c r="G102" s="84">
        <v>4977</v>
      </c>
      <c r="H102" s="84">
        <v>5398</v>
      </c>
      <c r="I102" s="84">
        <v>5600</v>
      </c>
      <c r="J102" s="84">
        <v>5757</v>
      </c>
      <c r="K102" s="84">
        <v>5868</v>
      </c>
      <c r="L102" s="84">
        <v>6292</v>
      </c>
      <c r="M102" s="84">
        <v>6363</v>
      </c>
      <c r="N102" s="84">
        <v>6533</v>
      </c>
      <c r="O102" s="84">
        <v>6849</v>
      </c>
      <c r="P102" s="84">
        <v>7218</v>
      </c>
      <c r="Q102" s="84">
        <v>7420</v>
      </c>
      <c r="R102" s="84">
        <v>7472</v>
      </c>
      <c r="S102" s="84">
        <v>7560</v>
      </c>
      <c r="T102" s="84">
        <v>7974</v>
      </c>
      <c r="U102" s="84">
        <v>8085</v>
      </c>
      <c r="V102" s="84">
        <v>8200</v>
      </c>
      <c r="W102" s="84">
        <v>8438</v>
      </c>
      <c r="X102" s="84">
        <v>8640</v>
      </c>
      <c r="Y102" s="84">
        <v>8849</v>
      </c>
      <c r="Z102" s="84">
        <v>8956</v>
      </c>
      <c r="AA102" s="84">
        <v>9100</v>
      </c>
      <c r="AB102" s="84">
        <v>9237</v>
      </c>
      <c r="AC102" s="84">
        <v>9644</v>
      </c>
      <c r="AD102" s="84">
        <v>10375</v>
      </c>
      <c r="AE102" s="84">
        <v>10789</v>
      </c>
      <c r="AF102" s="84">
        <v>10978</v>
      </c>
      <c r="AG102" s="84">
        <v>11327</v>
      </c>
      <c r="AH102" s="84">
        <v>11458</v>
      </c>
      <c r="AI102" s="84">
        <v>11654</v>
      </c>
      <c r="AJ102" s="84">
        <v>11941</v>
      </c>
      <c r="AK102" s="84">
        <v>12456</v>
      </c>
      <c r="AL102" s="84">
        <v>12609</v>
      </c>
      <c r="AM102" s="84">
        <v>12880</v>
      </c>
      <c r="AN102" s="84">
        <v>12922</v>
      </c>
      <c r="AO102" s="84">
        <v>13092</v>
      </c>
      <c r="AP102" s="84">
        <v>13278</v>
      </c>
      <c r="AQ102" s="84">
        <v>13526</v>
      </c>
      <c r="AR102" s="98">
        <v>13829</v>
      </c>
    </row>
    <row r="103" spans="1:44" s="81" customFormat="1" hidden="1" x14ac:dyDescent="0.25">
      <c r="A103" s="97">
        <v>5625</v>
      </c>
      <c r="B103" s="84">
        <v>4485</v>
      </c>
      <c r="C103" s="84">
        <v>4641</v>
      </c>
      <c r="D103" s="84">
        <v>4801</v>
      </c>
      <c r="E103" s="84">
        <v>4886</v>
      </c>
      <c r="F103" s="84">
        <v>4984</v>
      </c>
      <c r="G103" s="84">
        <v>5245</v>
      </c>
      <c r="H103" s="84">
        <v>5535</v>
      </c>
      <c r="I103" s="84">
        <v>5701</v>
      </c>
      <c r="J103" s="84">
        <v>5822</v>
      </c>
      <c r="K103" s="84">
        <v>6102</v>
      </c>
      <c r="L103" s="84">
        <v>6533</v>
      </c>
      <c r="M103" s="84">
        <v>6614</v>
      </c>
      <c r="N103" s="84">
        <v>6693</v>
      </c>
      <c r="O103" s="84">
        <v>7035</v>
      </c>
      <c r="P103" s="84">
        <v>7541</v>
      </c>
      <c r="Q103" s="84">
        <v>7701</v>
      </c>
      <c r="R103" s="84">
        <v>7730</v>
      </c>
      <c r="S103" s="84">
        <v>7935</v>
      </c>
      <c r="T103" s="84">
        <v>8278</v>
      </c>
      <c r="U103" s="84">
        <v>8408</v>
      </c>
      <c r="V103" s="84">
        <v>8327</v>
      </c>
      <c r="W103" s="84">
        <v>8594</v>
      </c>
      <c r="X103" s="84">
        <v>8986</v>
      </c>
      <c r="Y103" s="84">
        <v>9103</v>
      </c>
      <c r="Z103" s="84">
        <v>9211</v>
      </c>
      <c r="AA103" s="84">
        <v>9445</v>
      </c>
      <c r="AB103" s="84">
        <v>9654</v>
      </c>
      <c r="AC103" s="84">
        <v>9892</v>
      </c>
      <c r="AD103" s="84">
        <v>10486</v>
      </c>
      <c r="AE103" s="84">
        <v>11230</v>
      </c>
      <c r="AF103" s="84">
        <v>11363</v>
      </c>
      <c r="AG103" s="84">
        <v>11601</v>
      </c>
      <c r="AH103" s="84">
        <v>11608</v>
      </c>
      <c r="AI103" s="84">
        <v>12019</v>
      </c>
      <c r="AJ103" s="84">
        <v>12508</v>
      </c>
      <c r="AK103" s="84">
        <v>12508</v>
      </c>
      <c r="AL103" s="84">
        <v>12759</v>
      </c>
      <c r="AM103" s="84">
        <v>13089</v>
      </c>
      <c r="AN103" s="84">
        <v>13447</v>
      </c>
      <c r="AO103" s="84">
        <v>13650</v>
      </c>
      <c r="AP103" s="84">
        <v>13542</v>
      </c>
      <c r="AQ103" s="84">
        <v>13881</v>
      </c>
      <c r="AR103" s="98">
        <v>14299</v>
      </c>
    </row>
    <row r="104" spans="1:44" s="81" customFormat="1" hidden="1" x14ac:dyDescent="0.25">
      <c r="A104" s="97">
        <v>5750</v>
      </c>
      <c r="B104" s="84">
        <v>4589</v>
      </c>
      <c r="C104" s="84">
        <v>4739</v>
      </c>
      <c r="D104" s="84">
        <v>4902</v>
      </c>
      <c r="E104" s="84">
        <v>4961</v>
      </c>
      <c r="F104" s="84">
        <v>5065</v>
      </c>
      <c r="G104" s="84">
        <v>5398</v>
      </c>
      <c r="H104" s="84">
        <v>5594</v>
      </c>
      <c r="I104" s="84">
        <v>5770</v>
      </c>
      <c r="J104" s="84">
        <v>5809</v>
      </c>
      <c r="K104" s="84">
        <v>6272</v>
      </c>
      <c r="L104" s="84">
        <v>6592</v>
      </c>
      <c r="M104" s="84">
        <v>6774</v>
      </c>
      <c r="N104" s="84">
        <v>6797</v>
      </c>
      <c r="O104" s="84">
        <v>7195</v>
      </c>
      <c r="P104" s="84">
        <v>7612</v>
      </c>
      <c r="Q104" s="84">
        <v>7776</v>
      </c>
      <c r="R104" s="84">
        <v>7896</v>
      </c>
      <c r="S104" s="84">
        <v>8089</v>
      </c>
      <c r="T104" s="84">
        <v>8353</v>
      </c>
      <c r="U104" s="84">
        <v>8542</v>
      </c>
      <c r="V104" s="84">
        <v>8565</v>
      </c>
      <c r="W104" s="84">
        <v>8806</v>
      </c>
      <c r="X104" s="84">
        <v>9074</v>
      </c>
      <c r="Y104" s="84">
        <v>9197</v>
      </c>
      <c r="Z104" s="84">
        <v>9367</v>
      </c>
      <c r="AA104" s="84">
        <v>9648</v>
      </c>
      <c r="AB104" s="84">
        <v>9775</v>
      </c>
      <c r="AC104" s="84">
        <v>10222</v>
      </c>
      <c r="AD104" s="84">
        <v>10727</v>
      </c>
      <c r="AE104" s="84">
        <v>11393</v>
      </c>
      <c r="AF104" s="84">
        <v>11579</v>
      </c>
      <c r="AG104" s="84">
        <v>11839</v>
      </c>
      <c r="AH104" s="84">
        <v>11846</v>
      </c>
      <c r="AI104" s="84">
        <v>12182</v>
      </c>
      <c r="AJ104" s="84">
        <v>12749</v>
      </c>
      <c r="AK104" s="84">
        <v>12769</v>
      </c>
      <c r="AL104" s="84">
        <v>12867</v>
      </c>
      <c r="AM104" s="84">
        <v>13206</v>
      </c>
      <c r="AN104" s="84">
        <v>13787</v>
      </c>
      <c r="AO104" s="84">
        <v>13910</v>
      </c>
      <c r="AP104" s="84">
        <v>13910</v>
      </c>
      <c r="AQ104" s="84">
        <v>14129</v>
      </c>
      <c r="AR104" s="98">
        <v>14498</v>
      </c>
    </row>
    <row r="105" spans="1:44" s="81" customFormat="1" hidden="1" x14ac:dyDescent="0.25">
      <c r="A105" s="97">
        <v>5875</v>
      </c>
      <c r="B105" s="84">
        <v>4677</v>
      </c>
      <c r="C105" s="84">
        <v>4830</v>
      </c>
      <c r="D105" s="84">
        <v>4990</v>
      </c>
      <c r="E105" s="84">
        <v>5156</v>
      </c>
      <c r="F105" s="84">
        <v>5303</v>
      </c>
      <c r="G105" s="84">
        <v>5509</v>
      </c>
      <c r="H105" s="84">
        <v>5642</v>
      </c>
      <c r="I105" s="84">
        <v>5959</v>
      </c>
      <c r="J105" s="84">
        <v>6044</v>
      </c>
      <c r="K105" s="84">
        <v>6360</v>
      </c>
      <c r="L105" s="84">
        <v>6777</v>
      </c>
      <c r="M105" s="84">
        <v>6941</v>
      </c>
      <c r="N105" s="84">
        <v>7081</v>
      </c>
      <c r="O105" s="84">
        <v>7335</v>
      </c>
      <c r="P105" s="84">
        <v>7736</v>
      </c>
      <c r="Q105" s="84">
        <v>7935</v>
      </c>
      <c r="R105" s="84">
        <v>8134</v>
      </c>
      <c r="S105" s="84">
        <v>8333</v>
      </c>
      <c r="T105" s="84">
        <v>8441</v>
      </c>
      <c r="U105" s="84">
        <v>8712</v>
      </c>
      <c r="V105" s="84">
        <v>8956</v>
      </c>
      <c r="W105" s="84">
        <v>9070</v>
      </c>
      <c r="X105" s="84">
        <v>9175</v>
      </c>
      <c r="Y105" s="84">
        <v>9325</v>
      </c>
      <c r="Z105" s="84">
        <v>9423</v>
      </c>
      <c r="AA105" s="84">
        <v>9742</v>
      </c>
      <c r="AB105" s="84">
        <v>9997</v>
      </c>
      <c r="AC105" s="84">
        <v>10636</v>
      </c>
      <c r="AD105" s="84">
        <v>11040</v>
      </c>
      <c r="AE105" s="84">
        <v>11526</v>
      </c>
      <c r="AF105" s="84">
        <v>12003</v>
      </c>
      <c r="AG105" s="84">
        <v>12430</v>
      </c>
      <c r="AH105" s="84">
        <v>12632</v>
      </c>
      <c r="AI105" s="84">
        <v>12789</v>
      </c>
      <c r="AJ105" s="84">
        <v>12860</v>
      </c>
      <c r="AK105" s="84">
        <v>13284</v>
      </c>
      <c r="AL105" s="84">
        <v>13451</v>
      </c>
      <c r="AM105" s="84">
        <v>13800</v>
      </c>
      <c r="AN105" s="84">
        <v>14116</v>
      </c>
      <c r="AO105" s="84">
        <v>14299</v>
      </c>
      <c r="AP105" s="84">
        <v>14491</v>
      </c>
      <c r="AQ105" s="84">
        <v>14618</v>
      </c>
      <c r="AR105" s="98">
        <v>14817</v>
      </c>
    </row>
    <row r="106" spans="1:44" s="81" customFormat="1" ht="15.75" hidden="1" thickBot="1" x14ac:dyDescent="0.3">
      <c r="A106" s="99">
        <v>6000</v>
      </c>
      <c r="B106" s="100">
        <v>4759</v>
      </c>
      <c r="C106" s="100">
        <v>4912</v>
      </c>
      <c r="D106" s="100">
        <v>5078</v>
      </c>
      <c r="E106" s="100">
        <v>5241</v>
      </c>
      <c r="F106" s="100">
        <v>5372</v>
      </c>
      <c r="G106" s="100">
        <v>5594</v>
      </c>
      <c r="H106" s="100">
        <v>5724</v>
      </c>
      <c r="I106" s="100">
        <v>6021</v>
      </c>
      <c r="J106" s="100">
        <v>6128</v>
      </c>
      <c r="K106" s="100">
        <v>6481</v>
      </c>
      <c r="L106" s="100">
        <v>6872</v>
      </c>
      <c r="M106" s="100">
        <v>7035</v>
      </c>
      <c r="N106" s="100">
        <v>7172</v>
      </c>
      <c r="O106" s="100">
        <v>7475</v>
      </c>
      <c r="P106" s="100">
        <v>7841</v>
      </c>
      <c r="Q106" s="100">
        <v>8050</v>
      </c>
      <c r="R106" s="100">
        <v>8242</v>
      </c>
      <c r="S106" s="100">
        <v>8441</v>
      </c>
      <c r="T106" s="100">
        <v>8558</v>
      </c>
      <c r="U106" s="100">
        <v>8826</v>
      </c>
      <c r="V106" s="100">
        <v>9074</v>
      </c>
      <c r="W106" s="100">
        <v>9197</v>
      </c>
      <c r="X106" s="100">
        <v>9292</v>
      </c>
      <c r="Y106" s="100">
        <v>9449</v>
      </c>
      <c r="Z106" s="100">
        <v>9677</v>
      </c>
      <c r="AA106" s="100">
        <v>9866</v>
      </c>
      <c r="AB106" s="100">
        <v>10130</v>
      </c>
      <c r="AC106" s="100">
        <v>10763</v>
      </c>
      <c r="AD106" s="100">
        <v>11168</v>
      </c>
      <c r="AE106" s="100">
        <v>11885</v>
      </c>
      <c r="AF106" s="100">
        <v>12130</v>
      </c>
      <c r="AG106" s="100">
        <v>12580</v>
      </c>
      <c r="AH106" s="100">
        <v>12775</v>
      </c>
      <c r="AI106" s="100">
        <v>12870</v>
      </c>
      <c r="AJ106" s="100">
        <v>12929</v>
      </c>
      <c r="AK106" s="100">
        <v>13431</v>
      </c>
      <c r="AL106" s="100">
        <v>13604</v>
      </c>
      <c r="AM106" s="100">
        <v>13966</v>
      </c>
      <c r="AN106" s="100">
        <v>14279</v>
      </c>
      <c r="AO106" s="100">
        <v>14387</v>
      </c>
      <c r="AP106" s="100">
        <v>14651</v>
      </c>
      <c r="AQ106" s="100">
        <v>14788</v>
      </c>
      <c r="AR106" s="101">
        <v>14908</v>
      </c>
    </row>
    <row r="107" spans="1:44" s="81" customFormat="1" hidden="1" x14ac:dyDescent="0.25"/>
    <row r="108" spans="1:44" hidden="1" x14ac:dyDescent="0.25"/>
  </sheetData>
  <sheetProtection password="BE26" sheet="1" objects="1" scenarios="1"/>
  <mergeCells count="19">
    <mergeCell ref="AT6:AZ14"/>
    <mergeCell ref="J7:AS7"/>
    <mergeCell ref="J8:AS8"/>
    <mergeCell ref="J13:AB13"/>
    <mergeCell ref="AC13:AS13"/>
    <mergeCell ref="J14:AB14"/>
    <mergeCell ref="AC14:AS14"/>
    <mergeCell ref="AC9:AS9"/>
    <mergeCell ref="U59:AF61"/>
    <mergeCell ref="U65:AF67"/>
    <mergeCell ref="AJ65:AT68"/>
    <mergeCell ref="AJ59:AW62"/>
    <mergeCell ref="C59:Q61"/>
    <mergeCell ref="C65:Q67"/>
    <mergeCell ref="J4:AS4"/>
    <mergeCell ref="J5:AS5"/>
    <mergeCell ref="J6:AS6"/>
    <mergeCell ref="J15:AI16"/>
    <mergeCell ref="J12:AB12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8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0070C0"/>
  </sheetPr>
  <dimension ref="A1:BA111"/>
  <sheetViews>
    <sheetView showRowColHeaders="0" zoomScale="70" zoomScaleNormal="70" zoomScaleSheetLayoutView="100" workbookViewId="0">
      <pane ySplit="1" topLeftCell="A2" activePane="bottomLeft" state="frozen"/>
      <selection pane="bottomLeft" activeCell="A21" sqref="A21"/>
    </sheetView>
  </sheetViews>
  <sheetFormatPr defaultColWidth="0" defaultRowHeight="15" zeroHeight="1" x14ac:dyDescent="0.25"/>
  <cols>
    <col min="1" max="1" width="7.7109375" style="13" customWidth="1"/>
    <col min="2" max="41" width="9" style="13" customWidth="1"/>
    <col min="42" max="42" width="2.5703125" style="13" customWidth="1"/>
    <col min="43" max="51" width="6.140625" style="13" customWidth="1"/>
    <col min="52" max="52" width="9.5703125" style="13" customWidth="1"/>
    <col min="53" max="53" width="1.7109375" style="13" hidden="1" customWidth="1"/>
    <col min="54" max="16384" width="9.140625" style="13" hidden="1"/>
  </cols>
  <sheetData>
    <row r="1" spans="1:52" ht="21" x14ac:dyDescent="0.35">
      <c r="A1" s="108" t="s">
        <v>61</v>
      </c>
      <c r="B1" s="109"/>
      <c r="C1" s="109"/>
      <c r="D1" s="109"/>
      <c r="F1" s="14"/>
      <c r="G1" s="14"/>
      <c r="H1" s="14"/>
      <c r="J1" s="17" t="s">
        <v>243</v>
      </c>
      <c r="K1" s="14"/>
      <c r="L1" s="14"/>
      <c r="M1" s="14"/>
      <c r="N1" s="14"/>
      <c r="O1" s="14"/>
      <c r="P1" s="14"/>
      <c r="R1" s="14"/>
      <c r="S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</row>
    <row r="2" spans="1:52" s="52" customFormat="1" x14ac:dyDescent="0.25">
      <c r="A2" s="182" t="str">
        <f>VLOOKUP(Тип_прайслиста,Тип_прайслиста_значения,2,FALSE)</f>
        <v>РОЗНИЧНЫЙ ПРАЙС-ЛИСТ НА СЕКЦИОННЫЕ ВОРОТА ГРУППЫ КОМПАНИЙ "АЛЮТЕХ" НА РЫНКЕ РОССИЙСКОЙ ФЕДЕРАЦИИ</v>
      </c>
    </row>
    <row r="3" spans="1:52" ht="15.75" x14ac:dyDescent="0.25">
      <c r="A3" s="60"/>
      <c r="B3" s="103"/>
      <c r="C3" s="103" t="s">
        <v>89</v>
      </c>
      <c r="D3" s="103"/>
      <c r="E3" s="103"/>
      <c r="F3" s="103"/>
      <c r="G3" s="103"/>
      <c r="H3" s="103"/>
      <c r="I3" s="103"/>
      <c r="J3" s="103" t="s">
        <v>90</v>
      </c>
      <c r="K3" s="103"/>
      <c r="L3" s="103"/>
      <c r="M3" s="103"/>
      <c r="N3" s="103"/>
      <c r="O3" s="60"/>
      <c r="P3" s="103"/>
      <c r="Q3" s="103"/>
      <c r="R3" s="103"/>
      <c r="S3" s="103"/>
      <c r="T3" s="103"/>
      <c r="U3" s="60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</row>
    <row r="4" spans="1:52" ht="15" customHeight="1" x14ac:dyDescent="0.25">
      <c r="A4" s="14"/>
      <c r="B4" s="14"/>
      <c r="C4" s="14"/>
      <c r="D4" s="14"/>
      <c r="E4" s="14"/>
      <c r="F4" s="14"/>
      <c r="G4" s="14"/>
      <c r="H4" s="14"/>
      <c r="I4" s="14"/>
      <c r="J4" s="240" t="s">
        <v>547</v>
      </c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4"/>
      <c r="AU4" s="14"/>
      <c r="AV4" s="14"/>
      <c r="AW4" s="14"/>
      <c r="AX4" s="14"/>
      <c r="AY4" s="14"/>
      <c r="AZ4" s="14"/>
    </row>
    <row r="5" spans="1:52" ht="15" customHeight="1" x14ac:dyDescent="0.25">
      <c r="A5" s="14"/>
      <c r="B5" s="14"/>
      <c r="C5" s="14"/>
      <c r="D5" s="14"/>
      <c r="E5" s="14"/>
      <c r="F5" s="14"/>
      <c r="G5" s="14"/>
      <c r="H5" s="14"/>
      <c r="I5" s="14"/>
      <c r="J5" s="238" t="s">
        <v>431</v>
      </c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0"/>
      <c r="AB5" s="250"/>
      <c r="AC5" s="250"/>
      <c r="AD5" s="250"/>
      <c r="AE5" s="250"/>
      <c r="AF5" s="250"/>
      <c r="AG5" s="250"/>
      <c r="AH5" s="250"/>
      <c r="AI5" s="250"/>
      <c r="AJ5" s="129"/>
      <c r="AK5" s="129"/>
      <c r="AL5" s="129"/>
      <c r="AM5" s="129"/>
      <c r="AN5" s="129"/>
      <c r="AO5" s="129"/>
      <c r="AP5" s="128"/>
      <c r="AQ5" s="128"/>
      <c r="AR5" s="128"/>
      <c r="AS5" s="128"/>
      <c r="AT5" s="14"/>
      <c r="AU5" s="14"/>
      <c r="AV5" s="14"/>
      <c r="AW5" s="14"/>
      <c r="AX5" s="14"/>
      <c r="AY5" s="14"/>
      <c r="AZ5" s="14"/>
    </row>
    <row r="6" spans="1:52" ht="15" customHeight="1" x14ac:dyDescent="0.25">
      <c r="A6" s="14"/>
      <c r="B6" s="14"/>
      <c r="C6" s="14"/>
      <c r="D6" s="14"/>
      <c r="E6" s="14"/>
      <c r="F6" s="14"/>
      <c r="G6" s="14"/>
      <c r="H6" s="14"/>
      <c r="I6" s="14"/>
      <c r="J6" s="253" t="s">
        <v>548</v>
      </c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  <c r="AA6" s="249"/>
      <c r="AB6" s="249"/>
      <c r="AC6" s="249"/>
      <c r="AD6" s="249"/>
      <c r="AE6" s="249"/>
      <c r="AF6" s="249"/>
      <c r="AG6" s="249"/>
      <c r="AH6" s="249"/>
      <c r="AI6" s="249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4"/>
      <c r="AU6" s="14"/>
      <c r="AV6" s="14"/>
      <c r="AW6" s="14"/>
      <c r="AX6" s="14"/>
      <c r="AY6" s="14"/>
      <c r="AZ6" s="14"/>
    </row>
    <row r="7" spans="1:52" ht="15" customHeight="1" x14ac:dyDescent="0.25">
      <c r="A7" s="14"/>
      <c r="B7" s="14"/>
      <c r="C7" s="14"/>
      <c r="D7" s="14"/>
      <c r="E7" s="14"/>
      <c r="F7" s="14"/>
      <c r="G7" s="14"/>
      <c r="H7" s="14"/>
      <c r="I7" s="14"/>
      <c r="J7" s="238" t="s">
        <v>249</v>
      </c>
      <c r="K7" s="250"/>
      <c r="L7" s="250"/>
      <c r="M7" s="250"/>
      <c r="N7" s="250"/>
      <c r="O7" s="250"/>
      <c r="P7" s="250"/>
      <c r="Q7" s="250"/>
      <c r="R7" s="250"/>
      <c r="S7" s="250"/>
      <c r="T7" s="250"/>
      <c r="U7" s="250"/>
      <c r="V7" s="250"/>
      <c r="W7" s="250"/>
      <c r="X7" s="250"/>
      <c r="Y7" s="250"/>
      <c r="Z7" s="250"/>
      <c r="AA7" s="250"/>
      <c r="AB7" s="250"/>
      <c r="AC7" s="250"/>
      <c r="AD7" s="250"/>
      <c r="AE7" s="250"/>
      <c r="AF7" s="250"/>
      <c r="AG7" s="250"/>
      <c r="AH7" s="250"/>
      <c r="AI7" s="250"/>
      <c r="AJ7" s="129"/>
      <c r="AK7" s="129"/>
      <c r="AL7" s="129"/>
      <c r="AM7" s="129"/>
      <c r="AN7" s="129"/>
      <c r="AO7" s="129"/>
      <c r="AP7" s="128"/>
      <c r="AQ7" s="822" t="s">
        <v>634</v>
      </c>
      <c r="AR7" s="822"/>
      <c r="AS7" s="822"/>
      <c r="AT7" s="822"/>
      <c r="AU7" s="822"/>
      <c r="AV7" s="822"/>
      <c r="AW7" s="822"/>
      <c r="AX7" s="822"/>
      <c r="AY7" s="822"/>
      <c r="AZ7" s="130"/>
    </row>
    <row r="8" spans="1:52" x14ac:dyDescent="0.25">
      <c r="A8" s="14"/>
      <c r="B8" s="14"/>
      <c r="C8" s="14"/>
      <c r="D8" s="14"/>
      <c r="E8" s="14"/>
      <c r="F8" s="14"/>
      <c r="G8" s="14"/>
      <c r="H8" s="14"/>
      <c r="I8" s="14"/>
      <c r="J8" s="240" t="s">
        <v>251</v>
      </c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40"/>
      <c r="AG8" s="240"/>
      <c r="AH8" s="240"/>
      <c r="AI8" s="240"/>
      <c r="AJ8" s="75"/>
      <c r="AK8" s="75"/>
      <c r="AL8" s="75"/>
      <c r="AM8" s="75"/>
      <c r="AN8" s="75"/>
      <c r="AO8" s="75"/>
      <c r="AP8" s="75"/>
      <c r="AQ8" s="822"/>
      <c r="AR8" s="822"/>
      <c r="AS8" s="822"/>
      <c r="AT8" s="822"/>
      <c r="AU8" s="822"/>
      <c r="AV8" s="822"/>
      <c r="AW8" s="822"/>
      <c r="AX8" s="822"/>
      <c r="AY8" s="822"/>
      <c r="AZ8" s="130"/>
    </row>
    <row r="9" spans="1:52" ht="15" customHeight="1" x14ac:dyDescent="0.25">
      <c r="A9" s="14"/>
      <c r="B9" s="14"/>
      <c r="C9" s="14"/>
      <c r="D9" s="14"/>
      <c r="E9" s="14"/>
      <c r="F9" s="14"/>
      <c r="G9" s="14"/>
      <c r="H9" s="14"/>
      <c r="I9" s="14"/>
      <c r="J9" s="238" t="s">
        <v>432</v>
      </c>
      <c r="K9" s="250"/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/>
      <c r="Z9" s="250"/>
      <c r="AA9" s="250"/>
      <c r="AB9" s="250"/>
      <c r="AC9" s="250"/>
      <c r="AD9" s="250"/>
      <c r="AE9" s="250"/>
      <c r="AF9" s="250"/>
      <c r="AG9" s="250"/>
      <c r="AH9" s="250"/>
      <c r="AI9" s="250"/>
      <c r="AJ9" s="129"/>
      <c r="AK9" s="129"/>
      <c r="AL9" s="129"/>
      <c r="AM9" s="129"/>
      <c r="AN9" s="129"/>
      <c r="AO9" s="129"/>
      <c r="AP9" s="128"/>
      <c r="AQ9" s="822"/>
      <c r="AR9" s="822"/>
      <c r="AS9" s="822"/>
      <c r="AT9" s="822"/>
      <c r="AU9" s="822"/>
      <c r="AV9" s="822"/>
      <c r="AW9" s="822"/>
      <c r="AX9" s="822"/>
      <c r="AY9" s="822"/>
      <c r="AZ9" s="130"/>
    </row>
    <row r="10" spans="1:52" x14ac:dyDescent="0.25">
      <c r="A10" s="14"/>
      <c r="C10" s="14"/>
      <c r="D10" s="14"/>
      <c r="F10" s="14"/>
      <c r="G10" s="14"/>
      <c r="H10" s="14"/>
      <c r="I10" s="14"/>
      <c r="J10" s="240" t="s">
        <v>252</v>
      </c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240"/>
      <c r="AA10" s="236"/>
      <c r="AB10" s="240"/>
      <c r="AC10" s="240" t="s">
        <v>461</v>
      </c>
      <c r="AD10" s="240"/>
      <c r="AE10" s="240"/>
      <c r="AF10" s="240"/>
      <c r="AG10" s="240"/>
      <c r="AH10" s="240"/>
      <c r="AI10" s="240"/>
      <c r="AJ10" s="75"/>
      <c r="AK10" s="75"/>
      <c r="AL10" s="75"/>
      <c r="AM10" s="75"/>
      <c r="AN10" s="75"/>
      <c r="AO10" s="75"/>
      <c r="AP10" s="75"/>
      <c r="AQ10" s="822"/>
      <c r="AR10" s="822"/>
      <c r="AS10" s="822"/>
      <c r="AT10" s="822"/>
      <c r="AU10" s="822"/>
      <c r="AV10" s="822"/>
      <c r="AW10" s="822"/>
      <c r="AX10" s="822"/>
      <c r="AY10" s="822"/>
      <c r="AZ10" s="130"/>
    </row>
    <row r="11" spans="1:52" x14ac:dyDescent="0.25">
      <c r="A11" s="14"/>
      <c r="B11" s="36"/>
      <c r="C11" s="14"/>
      <c r="D11" s="14"/>
      <c r="E11" s="14"/>
      <c r="F11" s="36"/>
      <c r="G11" s="14"/>
      <c r="H11" s="14"/>
      <c r="I11" s="14"/>
      <c r="J11" s="238" t="s">
        <v>253</v>
      </c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38"/>
      <c r="AA11" s="239"/>
      <c r="AB11" s="238"/>
      <c r="AC11" s="238" t="s">
        <v>258</v>
      </c>
      <c r="AD11" s="238"/>
      <c r="AE11" s="238"/>
      <c r="AF11" s="238"/>
      <c r="AG11" s="238"/>
      <c r="AH11" s="238"/>
      <c r="AI11" s="238"/>
      <c r="AJ11" s="73"/>
      <c r="AK11" s="73"/>
      <c r="AL11" s="73"/>
      <c r="AM11" s="73"/>
      <c r="AN11" s="73"/>
      <c r="AO11" s="73"/>
      <c r="AP11" s="75"/>
      <c r="AQ11" s="822"/>
      <c r="AR11" s="822"/>
      <c r="AS11" s="822"/>
      <c r="AT11" s="822"/>
      <c r="AU11" s="822"/>
      <c r="AV11" s="822"/>
      <c r="AW11" s="822"/>
      <c r="AX11" s="822"/>
      <c r="AY11" s="822"/>
      <c r="AZ11" s="130"/>
    </row>
    <row r="12" spans="1:52" x14ac:dyDescent="0.25">
      <c r="A12" s="14"/>
      <c r="B12" s="36"/>
      <c r="C12" s="14"/>
      <c r="D12" s="14"/>
      <c r="E12" s="14"/>
      <c r="F12" s="36"/>
      <c r="G12" s="14"/>
      <c r="H12" s="14"/>
      <c r="I12" s="14"/>
      <c r="J12" s="240" t="s">
        <v>254</v>
      </c>
      <c r="K12" s="240"/>
      <c r="L12" s="240"/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  <c r="X12" s="240"/>
      <c r="Y12" s="240"/>
      <c r="Z12" s="240"/>
      <c r="AA12" s="236"/>
      <c r="AB12" s="240"/>
      <c r="AC12" s="240" t="s">
        <v>553</v>
      </c>
      <c r="AD12" s="240"/>
      <c r="AE12" s="240"/>
      <c r="AF12" s="240"/>
      <c r="AG12" s="240"/>
      <c r="AH12" s="240"/>
      <c r="AI12" s="240"/>
      <c r="AJ12" s="75"/>
      <c r="AK12" s="75"/>
      <c r="AL12" s="75"/>
      <c r="AM12" s="75"/>
      <c r="AN12" s="75"/>
      <c r="AO12" s="75"/>
      <c r="AP12" s="75"/>
      <c r="AQ12" s="822"/>
      <c r="AR12" s="822"/>
      <c r="AS12" s="822"/>
      <c r="AT12" s="822"/>
      <c r="AU12" s="822"/>
      <c r="AV12" s="822"/>
      <c r="AW12" s="822"/>
      <c r="AX12" s="822"/>
      <c r="AY12" s="822"/>
      <c r="AZ12" s="130"/>
    </row>
    <row r="13" spans="1:52" ht="27" customHeight="1" x14ac:dyDescent="0.25">
      <c r="A13" s="824" t="s">
        <v>265</v>
      </c>
      <c r="B13" s="824"/>
      <c r="C13" s="824"/>
      <c r="D13" s="824"/>
      <c r="E13" s="824"/>
      <c r="F13" s="825" t="s">
        <v>261</v>
      </c>
      <c r="G13" s="826"/>
      <c r="H13" s="826"/>
      <c r="I13" s="14"/>
      <c r="J13" s="651" t="s">
        <v>587</v>
      </c>
      <c r="K13" s="651"/>
      <c r="L13" s="651"/>
      <c r="M13" s="651"/>
      <c r="N13" s="651"/>
      <c r="O13" s="651"/>
      <c r="P13" s="651"/>
      <c r="Q13" s="651"/>
      <c r="R13" s="651"/>
      <c r="S13" s="651"/>
      <c r="T13" s="651"/>
      <c r="U13" s="651"/>
      <c r="V13" s="651"/>
      <c r="W13" s="651"/>
      <c r="X13" s="651"/>
      <c r="Y13" s="651"/>
      <c r="Z13" s="651"/>
      <c r="AA13" s="651"/>
      <c r="AB13" s="651"/>
      <c r="AC13" s="238"/>
      <c r="AD13" s="238"/>
      <c r="AE13" s="238"/>
      <c r="AF13" s="238"/>
      <c r="AG13" s="238"/>
      <c r="AH13" s="238"/>
      <c r="AI13" s="238"/>
      <c r="AJ13" s="73"/>
      <c r="AK13" s="73"/>
      <c r="AL13" s="73"/>
      <c r="AM13" s="73"/>
      <c r="AN13" s="73"/>
      <c r="AO13" s="73"/>
      <c r="AP13" s="75"/>
      <c r="AQ13" s="822"/>
      <c r="AR13" s="822"/>
      <c r="AS13" s="822"/>
      <c r="AT13" s="822"/>
      <c r="AU13" s="822"/>
      <c r="AV13" s="822"/>
      <c r="AW13" s="822"/>
      <c r="AX13" s="822"/>
      <c r="AY13" s="822"/>
      <c r="AZ13" s="130"/>
    </row>
    <row r="14" spans="1:52" ht="40.5" customHeight="1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635" t="s">
        <v>635</v>
      </c>
      <c r="K14" s="635"/>
      <c r="L14" s="635"/>
      <c r="M14" s="635"/>
      <c r="N14" s="635"/>
      <c r="O14" s="635"/>
      <c r="P14" s="635"/>
      <c r="Q14" s="635"/>
      <c r="R14" s="635"/>
      <c r="S14" s="635"/>
      <c r="T14" s="635"/>
      <c r="U14" s="635"/>
      <c r="V14" s="635"/>
      <c r="W14" s="635"/>
      <c r="X14" s="635"/>
      <c r="Y14" s="635"/>
      <c r="Z14" s="635"/>
      <c r="AA14" s="635"/>
      <c r="AB14" s="635"/>
      <c r="AC14" s="254"/>
      <c r="AD14" s="254"/>
      <c r="AE14" s="254"/>
      <c r="AF14" s="254"/>
      <c r="AG14" s="254"/>
      <c r="AH14" s="254"/>
      <c r="AI14" s="254"/>
      <c r="AJ14" s="113"/>
      <c r="AK14" s="113"/>
      <c r="AL14" s="113"/>
      <c r="AM14" s="113"/>
      <c r="AN14" s="113"/>
      <c r="AO14" s="113"/>
      <c r="AP14" s="113"/>
      <c r="AQ14" s="822"/>
      <c r="AR14" s="822"/>
      <c r="AS14" s="822"/>
      <c r="AT14" s="822"/>
      <c r="AU14" s="822"/>
      <c r="AV14" s="822"/>
      <c r="AW14" s="822"/>
      <c r="AX14" s="822"/>
      <c r="AY14" s="822"/>
      <c r="AZ14" s="130"/>
    </row>
    <row r="15" spans="1:52" ht="15" customHeight="1" thickBot="1" x14ac:dyDescent="0.3">
      <c r="A15" s="48"/>
      <c r="B15" s="14"/>
      <c r="C15" s="14"/>
      <c r="D15" s="14"/>
      <c r="E15" s="14"/>
      <c r="F15" s="14"/>
      <c r="G15" s="14"/>
      <c r="H15" s="14"/>
      <c r="J15" s="252" t="s">
        <v>255</v>
      </c>
      <c r="K15" s="248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  <c r="AF15" s="248"/>
      <c r="AG15" s="248"/>
      <c r="AH15" s="248"/>
      <c r="AI15" s="248"/>
      <c r="AJ15" s="110"/>
      <c r="AK15" s="110"/>
      <c r="AL15" s="110"/>
      <c r="AM15" s="110"/>
      <c r="AN15" s="110"/>
      <c r="AO15" s="110"/>
      <c r="AP15" s="113"/>
      <c r="AQ15" s="822"/>
      <c r="AR15" s="822"/>
      <c r="AS15" s="822"/>
      <c r="AT15" s="822"/>
      <c r="AU15" s="822"/>
      <c r="AV15" s="822"/>
      <c r="AW15" s="822"/>
      <c r="AX15" s="822"/>
      <c r="AY15" s="822"/>
      <c r="AZ15" s="130"/>
    </row>
    <row r="16" spans="1:52" ht="15.75" customHeight="1" thickBot="1" x14ac:dyDescent="0.3">
      <c r="A16" s="48" t="s">
        <v>471</v>
      </c>
      <c r="B16" s="36"/>
      <c r="C16" s="14"/>
      <c r="D16" s="14"/>
      <c r="E16" s="14"/>
      <c r="F16" s="36"/>
      <c r="G16" s="14"/>
      <c r="H16" s="173">
        <f>1-Скидка_AluPro_ALP</f>
        <v>0</v>
      </c>
      <c r="I16" s="14"/>
      <c r="J16" s="241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  <c r="AG16" s="254"/>
      <c r="AH16" s="254"/>
      <c r="AI16" s="254"/>
      <c r="AJ16" s="113"/>
      <c r="AK16" s="113"/>
      <c r="AL16" s="113"/>
      <c r="AM16" s="113"/>
      <c r="AN16" s="113"/>
      <c r="AO16" s="113"/>
      <c r="AP16" s="113"/>
      <c r="AQ16" s="822"/>
      <c r="AR16" s="822"/>
      <c r="AS16" s="822"/>
      <c r="AT16" s="822"/>
      <c r="AU16" s="822"/>
      <c r="AV16" s="822"/>
      <c r="AW16" s="822"/>
      <c r="AX16" s="822"/>
      <c r="AY16" s="822"/>
      <c r="AZ16" s="131"/>
    </row>
    <row r="17" spans="1:52" ht="15" customHeight="1" x14ac:dyDescent="0.25">
      <c r="A17" s="48"/>
      <c r="B17" s="14"/>
      <c r="C17" s="14"/>
      <c r="D17" s="14"/>
      <c r="E17" s="14"/>
      <c r="F17" s="14"/>
      <c r="G17" s="14"/>
      <c r="H17" s="14"/>
      <c r="I17" s="14"/>
      <c r="J17" s="637" t="s">
        <v>256</v>
      </c>
      <c r="K17" s="637"/>
      <c r="L17" s="637"/>
      <c r="M17" s="637"/>
      <c r="N17" s="637"/>
      <c r="O17" s="637"/>
      <c r="P17" s="637"/>
      <c r="Q17" s="637"/>
      <c r="R17" s="637"/>
      <c r="S17" s="637"/>
      <c r="T17" s="637"/>
      <c r="U17" s="637"/>
      <c r="V17" s="637"/>
      <c r="W17" s="637"/>
      <c r="X17" s="637"/>
      <c r="Y17" s="637"/>
      <c r="Z17" s="637"/>
      <c r="AA17" s="637"/>
      <c r="AB17" s="637"/>
      <c r="AC17" s="637"/>
      <c r="AD17" s="637"/>
      <c r="AE17" s="637"/>
      <c r="AF17" s="637"/>
      <c r="AG17" s="637"/>
      <c r="AH17" s="637"/>
      <c r="AI17" s="637"/>
      <c r="AJ17" s="110"/>
      <c r="AK17" s="110"/>
      <c r="AL17" s="110"/>
      <c r="AM17" s="110"/>
      <c r="AN17" s="110"/>
      <c r="AO17" s="110"/>
      <c r="AP17" s="113"/>
      <c r="AQ17" s="822"/>
      <c r="AR17" s="822"/>
      <c r="AS17" s="822"/>
      <c r="AT17" s="822"/>
      <c r="AU17" s="822"/>
      <c r="AV17" s="822"/>
      <c r="AW17" s="822"/>
      <c r="AX17" s="822"/>
      <c r="AY17" s="822"/>
      <c r="AZ17" s="14"/>
    </row>
    <row r="18" spans="1:52" ht="21.75" customHeight="1" x14ac:dyDescent="0.25">
      <c r="A18" s="14"/>
      <c r="B18" s="36"/>
      <c r="C18" s="14"/>
      <c r="D18" s="14"/>
      <c r="E18" s="14"/>
      <c r="F18" s="36"/>
      <c r="G18" s="14"/>
      <c r="H18" s="14"/>
      <c r="I18" s="14"/>
      <c r="J18" s="637"/>
      <c r="K18" s="637"/>
      <c r="L18" s="637"/>
      <c r="M18" s="637"/>
      <c r="N18" s="637"/>
      <c r="O18" s="637"/>
      <c r="P18" s="637"/>
      <c r="Q18" s="637"/>
      <c r="R18" s="637"/>
      <c r="S18" s="637"/>
      <c r="T18" s="637"/>
      <c r="U18" s="637"/>
      <c r="V18" s="637"/>
      <c r="W18" s="637"/>
      <c r="X18" s="637"/>
      <c r="Y18" s="637"/>
      <c r="Z18" s="637"/>
      <c r="AA18" s="637"/>
      <c r="AB18" s="637"/>
      <c r="AC18" s="637"/>
      <c r="AD18" s="637"/>
      <c r="AE18" s="637"/>
      <c r="AF18" s="637"/>
      <c r="AG18" s="637"/>
      <c r="AH18" s="637"/>
      <c r="AI18" s="637"/>
      <c r="AJ18" s="110"/>
      <c r="AK18" s="110"/>
      <c r="AL18" s="110"/>
      <c r="AM18" s="110"/>
      <c r="AN18" s="110"/>
      <c r="AO18" s="110"/>
      <c r="AP18" s="113"/>
      <c r="AQ18" s="822"/>
      <c r="AR18" s="822"/>
      <c r="AS18" s="822"/>
      <c r="AT18" s="822"/>
      <c r="AU18" s="822"/>
      <c r="AV18" s="822"/>
      <c r="AW18" s="822"/>
      <c r="AX18" s="822"/>
      <c r="AY18" s="822"/>
      <c r="AZ18" s="14"/>
    </row>
    <row r="19" spans="1:52" ht="15" customHeight="1" x14ac:dyDescent="0.25">
      <c r="A19" s="111" t="s">
        <v>397</v>
      </c>
      <c r="B19" s="36"/>
      <c r="C19" s="14"/>
      <c r="D19" s="14"/>
      <c r="F19" s="36"/>
      <c r="G19" s="14"/>
      <c r="H19" s="14"/>
      <c r="I19" s="14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53" t="str">
        <f>Описание_цены</f>
        <v>Цены указаны в рублях с НДС</v>
      </c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822"/>
      <c r="AR19" s="822"/>
      <c r="AS19" s="822"/>
      <c r="AT19" s="822"/>
      <c r="AU19" s="822"/>
      <c r="AV19" s="822"/>
      <c r="AW19" s="822"/>
      <c r="AX19" s="822"/>
      <c r="AY19" s="822"/>
      <c r="AZ19" s="14"/>
    </row>
    <row r="20" spans="1:52" ht="15" customHeight="1" x14ac:dyDescent="0.25">
      <c r="A20" s="237" t="s">
        <v>549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</row>
    <row r="21" spans="1:52" ht="15" customHeight="1" x14ac:dyDescent="0.25">
      <c r="A21" s="90"/>
      <c r="B21" s="90">
        <v>2125</v>
      </c>
      <c r="C21" s="90">
        <v>2250</v>
      </c>
      <c r="D21" s="90">
        <v>2375</v>
      </c>
      <c r="E21" s="90">
        <v>2500</v>
      </c>
      <c r="F21" s="90">
        <v>2625</v>
      </c>
      <c r="G21" s="90">
        <v>2750</v>
      </c>
      <c r="H21" s="90">
        <v>2875</v>
      </c>
      <c r="I21" s="90">
        <v>3000</v>
      </c>
      <c r="J21" s="90">
        <v>3125</v>
      </c>
      <c r="K21" s="90">
        <v>3250</v>
      </c>
      <c r="L21" s="90">
        <v>3375</v>
      </c>
      <c r="M21" s="90">
        <v>3500</v>
      </c>
      <c r="N21" s="90">
        <v>3625</v>
      </c>
      <c r="O21" s="90">
        <v>3750</v>
      </c>
      <c r="P21" s="90">
        <v>3875</v>
      </c>
      <c r="Q21" s="90">
        <v>4000</v>
      </c>
      <c r="R21" s="90">
        <v>4125</v>
      </c>
      <c r="S21" s="90">
        <v>4250</v>
      </c>
      <c r="T21" s="90">
        <v>4375</v>
      </c>
      <c r="U21" s="90">
        <v>4500</v>
      </c>
      <c r="V21" s="90">
        <v>4625</v>
      </c>
      <c r="W21" s="90">
        <v>4750</v>
      </c>
      <c r="X21" s="90">
        <v>4875</v>
      </c>
      <c r="Y21" s="90">
        <v>5000</v>
      </c>
      <c r="Z21" s="90">
        <v>5125</v>
      </c>
      <c r="AA21" s="90">
        <v>5250</v>
      </c>
      <c r="AB21" s="90">
        <v>5375</v>
      </c>
      <c r="AC21" s="90">
        <v>5500</v>
      </c>
      <c r="AD21" s="90">
        <v>5625</v>
      </c>
      <c r="AE21" s="90">
        <v>5750</v>
      </c>
      <c r="AF21" s="90">
        <v>5875</v>
      </c>
      <c r="AG21" s="90">
        <v>6000</v>
      </c>
      <c r="AH21" s="90">
        <v>6125</v>
      </c>
      <c r="AI21" s="90">
        <v>6250</v>
      </c>
      <c r="AJ21" s="90">
        <v>6375</v>
      </c>
      <c r="AK21" s="90">
        <v>6500</v>
      </c>
      <c r="AL21" s="90">
        <v>6625</v>
      </c>
      <c r="AM21" s="90">
        <v>6750</v>
      </c>
      <c r="AN21" s="90">
        <v>6875</v>
      </c>
      <c r="AO21" s="90">
        <v>7000</v>
      </c>
      <c r="AP21" s="104"/>
      <c r="AQ21" s="823" t="s">
        <v>244</v>
      </c>
      <c r="AR21" s="823"/>
      <c r="AS21" s="823"/>
      <c r="AT21" s="823"/>
      <c r="AU21" s="823"/>
      <c r="AV21" s="823"/>
      <c r="AW21" s="823"/>
      <c r="AX21" s="823"/>
      <c r="AY21" s="823"/>
      <c r="AZ21" s="71"/>
    </row>
    <row r="22" spans="1:52" ht="15" customHeight="1" x14ac:dyDescent="0.25">
      <c r="A22" s="90">
        <v>1875</v>
      </c>
      <c r="B22" s="194">
        <f t="shared" ref="B22:AO22" si="0">ROUND(B76*РАСЧЕТНЫЙ_КОЭФФИЦИЕНТ,0)</f>
        <v>218778</v>
      </c>
      <c r="C22" s="194">
        <f t="shared" si="0"/>
        <v>234148</v>
      </c>
      <c r="D22" s="194">
        <f t="shared" si="0"/>
        <v>240085</v>
      </c>
      <c r="E22" s="194">
        <f t="shared" si="0"/>
        <v>244967</v>
      </c>
      <c r="F22" s="194">
        <f t="shared" si="0"/>
        <v>258173</v>
      </c>
      <c r="G22" s="194">
        <f t="shared" si="0"/>
        <v>271767</v>
      </c>
      <c r="H22" s="194">
        <f t="shared" si="0"/>
        <v>277648</v>
      </c>
      <c r="I22" s="194">
        <f t="shared" si="0"/>
        <v>282975</v>
      </c>
      <c r="J22" s="194">
        <f t="shared" si="0"/>
        <v>306834</v>
      </c>
      <c r="K22" s="194">
        <f t="shared" si="0"/>
        <v>312160</v>
      </c>
      <c r="L22" s="194">
        <f t="shared" si="0"/>
        <v>318652</v>
      </c>
      <c r="M22" s="194">
        <f t="shared" si="0"/>
        <v>323146</v>
      </c>
      <c r="N22" s="194">
        <f t="shared" si="0"/>
        <v>338349</v>
      </c>
      <c r="O22" s="194">
        <f t="shared" si="0"/>
        <v>351943</v>
      </c>
      <c r="P22" s="194">
        <f t="shared" si="0"/>
        <v>358823</v>
      </c>
      <c r="Q22" s="194">
        <f t="shared" si="0"/>
        <v>364927</v>
      </c>
      <c r="R22" s="194">
        <f t="shared" si="0"/>
        <v>384790</v>
      </c>
      <c r="S22" s="194">
        <f t="shared" si="0"/>
        <v>391726</v>
      </c>
      <c r="T22" s="194">
        <f t="shared" si="0"/>
        <v>397441</v>
      </c>
      <c r="U22" s="194">
        <f t="shared" si="0"/>
        <v>403322</v>
      </c>
      <c r="V22" s="194">
        <f t="shared" si="0"/>
        <v>422409</v>
      </c>
      <c r="W22" s="194">
        <f t="shared" si="0"/>
        <v>440553</v>
      </c>
      <c r="X22" s="194">
        <f t="shared" si="0"/>
        <v>445880</v>
      </c>
      <c r="Y22" s="194">
        <f t="shared" si="0"/>
        <v>452150</v>
      </c>
      <c r="Z22" s="194">
        <f t="shared" si="0"/>
        <v>458863</v>
      </c>
      <c r="AA22" s="194">
        <f t="shared" si="0"/>
        <v>474621</v>
      </c>
      <c r="AB22" s="194">
        <f t="shared" si="0"/>
        <v>483110</v>
      </c>
      <c r="AC22" s="194">
        <f t="shared" si="0"/>
        <v>490545</v>
      </c>
      <c r="AD22" s="194">
        <f t="shared" si="0"/>
        <v>497869</v>
      </c>
      <c r="AE22" s="194">
        <f t="shared" si="0"/>
        <v>505138</v>
      </c>
      <c r="AF22" s="194">
        <f t="shared" si="0"/>
        <v>520507</v>
      </c>
      <c r="AG22" s="194">
        <f t="shared" si="0"/>
        <v>528775</v>
      </c>
      <c r="AH22" s="194">
        <f t="shared" si="0"/>
        <v>546086</v>
      </c>
      <c r="AI22" s="194">
        <f t="shared" si="0"/>
        <v>562454</v>
      </c>
      <c r="AJ22" s="194">
        <f t="shared" si="0"/>
        <v>570722</v>
      </c>
      <c r="AK22" s="194">
        <f t="shared" si="0"/>
        <v>578379</v>
      </c>
      <c r="AL22" s="194">
        <f t="shared" si="0"/>
        <v>585869</v>
      </c>
      <c r="AM22" s="194">
        <f t="shared" si="0"/>
        <v>602848</v>
      </c>
      <c r="AN22" s="194">
        <f t="shared" si="0"/>
        <v>611115</v>
      </c>
      <c r="AO22" s="194">
        <f t="shared" si="0"/>
        <v>618550</v>
      </c>
      <c r="AP22" s="104"/>
      <c r="AQ22" s="132"/>
      <c r="AR22" s="132"/>
      <c r="AS22" s="132"/>
      <c r="AT22" s="132"/>
      <c r="AU22" s="132"/>
      <c r="AV22" s="132"/>
      <c r="AW22" s="132"/>
      <c r="AX22" s="132"/>
      <c r="AY22" s="132"/>
      <c r="AZ22" s="71"/>
    </row>
    <row r="23" spans="1:52" x14ac:dyDescent="0.25">
      <c r="A23" s="90">
        <v>2000</v>
      </c>
      <c r="B23" s="194">
        <f t="shared" ref="B23:AO23" si="1">ROUND(B77*РАСЧЕТНЫЙ_КОЭФФИЦИЕНТ,0)</f>
        <v>223328</v>
      </c>
      <c r="C23" s="194">
        <f t="shared" si="1"/>
        <v>239086</v>
      </c>
      <c r="D23" s="194">
        <f t="shared" si="1"/>
        <v>244967</v>
      </c>
      <c r="E23" s="194">
        <f t="shared" si="1"/>
        <v>250128</v>
      </c>
      <c r="F23" s="194">
        <f t="shared" si="1"/>
        <v>263500</v>
      </c>
      <c r="G23" s="194">
        <f t="shared" si="1"/>
        <v>277482</v>
      </c>
      <c r="H23" s="194">
        <f t="shared" si="1"/>
        <v>283197</v>
      </c>
      <c r="I23" s="194">
        <f t="shared" si="1"/>
        <v>288690</v>
      </c>
      <c r="J23" s="194">
        <f t="shared" si="1"/>
        <v>313325</v>
      </c>
      <c r="K23" s="194">
        <f t="shared" si="1"/>
        <v>318652</v>
      </c>
      <c r="L23" s="194">
        <f t="shared" si="1"/>
        <v>324922</v>
      </c>
      <c r="M23" s="194">
        <f t="shared" si="1"/>
        <v>330082</v>
      </c>
      <c r="N23" s="194">
        <f t="shared" si="1"/>
        <v>345451</v>
      </c>
      <c r="O23" s="194">
        <f t="shared" si="1"/>
        <v>359212</v>
      </c>
      <c r="P23" s="194">
        <f t="shared" si="1"/>
        <v>365925</v>
      </c>
      <c r="Q23" s="194">
        <f t="shared" si="1"/>
        <v>372417</v>
      </c>
      <c r="R23" s="194">
        <f t="shared" si="1"/>
        <v>392669</v>
      </c>
      <c r="S23" s="194">
        <f t="shared" si="1"/>
        <v>399605</v>
      </c>
      <c r="T23" s="194">
        <f t="shared" si="1"/>
        <v>405708</v>
      </c>
      <c r="U23" s="194">
        <f t="shared" si="1"/>
        <v>411812</v>
      </c>
      <c r="V23" s="194">
        <f t="shared" si="1"/>
        <v>431065</v>
      </c>
      <c r="W23" s="194">
        <f t="shared" si="1"/>
        <v>449597</v>
      </c>
      <c r="X23" s="194">
        <f t="shared" si="1"/>
        <v>455090</v>
      </c>
      <c r="Y23" s="194">
        <f t="shared" si="1"/>
        <v>461416</v>
      </c>
      <c r="Z23" s="194">
        <f t="shared" si="1"/>
        <v>468296</v>
      </c>
      <c r="AA23" s="194">
        <f t="shared" si="1"/>
        <v>484442</v>
      </c>
      <c r="AB23" s="194">
        <f t="shared" si="1"/>
        <v>492931</v>
      </c>
      <c r="AC23" s="194">
        <f t="shared" si="1"/>
        <v>500588</v>
      </c>
      <c r="AD23" s="194">
        <f t="shared" si="1"/>
        <v>508079</v>
      </c>
      <c r="AE23" s="194">
        <f t="shared" si="1"/>
        <v>515403</v>
      </c>
      <c r="AF23" s="194">
        <f t="shared" si="1"/>
        <v>530939</v>
      </c>
      <c r="AG23" s="194">
        <f t="shared" si="1"/>
        <v>539428</v>
      </c>
      <c r="AH23" s="194">
        <f t="shared" si="1"/>
        <v>557128</v>
      </c>
      <c r="AI23" s="194">
        <f t="shared" si="1"/>
        <v>573662</v>
      </c>
      <c r="AJ23" s="194">
        <f t="shared" si="1"/>
        <v>582318</v>
      </c>
      <c r="AK23" s="194">
        <f t="shared" si="1"/>
        <v>590585</v>
      </c>
      <c r="AL23" s="194">
        <f t="shared" si="1"/>
        <v>597909</v>
      </c>
      <c r="AM23" s="194">
        <f t="shared" si="1"/>
        <v>615443</v>
      </c>
      <c r="AN23" s="194">
        <f t="shared" si="1"/>
        <v>623488</v>
      </c>
      <c r="AO23" s="194">
        <f t="shared" si="1"/>
        <v>631200</v>
      </c>
      <c r="AP23" s="104"/>
      <c r="AQ23" s="18"/>
      <c r="AR23" s="18"/>
      <c r="AS23" s="133"/>
      <c r="AT23" s="133"/>
      <c r="AU23" s="133"/>
      <c r="AV23" s="133"/>
      <c r="AW23" s="133"/>
      <c r="AX23" s="133"/>
      <c r="AY23" s="133"/>
      <c r="AZ23" s="133"/>
    </row>
    <row r="24" spans="1:52" ht="15" customHeight="1" x14ac:dyDescent="0.25">
      <c r="A24" s="90">
        <v>2125</v>
      </c>
      <c r="B24" s="194">
        <f t="shared" ref="B24:AO24" si="2">ROUND(B78*РАСЧЕТНЫЙ_КОЭФФИЦИЕНТ,0)</f>
        <v>230597</v>
      </c>
      <c r="C24" s="194">
        <f t="shared" si="2"/>
        <v>244801</v>
      </c>
      <c r="D24" s="194">
        <f t="shared" si="2"/>
        <v>250128</v>
      </c>
      <c r="E24" s="194">
        <f t="shared" si="2"/>
        <v>263278</v>
      </c>
      <c r="F24" s="194">
        <f t="shared" si="2"/>
        <v>268993</v>
      </c>
      <c r="G24" s="194">
        <f t="shared" si="2"/>
        <v>282975</v>
      </c>
      <c r="H24" s="194">
        <f t="shared" si="2"/>
        <v>289300</v>
      </c>
      <c r="I24" s="194">
        <f t="shared" si="2"/>
        <v>303671</v>
      </c>
      <c r="J24" s="194">
        <f t="shared" si="2"/>
        <v>319651</v>
      </c>
      <c r="K24" s="194">
        <f t="shared" si="2"/>
        <v>325754</v>
      </c>
      <c r="L24" s="194">
        <f t="shared" si="2"/>
        <v>332024</v>
      </c>
      <c r="M24" s="194">
        <f t="shared" si="2"/>
        <v>348559</v>
      </c>
      <c r="N24" s="194">
        <f t="shared" si="2"/>
        <v>352110</v>
      </c>
      <c r="O24" s="194">
        <f t="shared" si="2"/>
        <v>365925</v>
      </c>
      <c r="P24" s="194">
        <f t="shared" si="2"/>
        <v>372417</v>
      </c>
      <c r="Q24" s="194">
        <f t="shared" si="2"/>
        <v>390505</v>
      </c>
      <c r="R24" s="194">
        <f t="shared" si="2"/>
        <v>400382</v>
      </c>
      <c r="S24" s="194">
        <f t="shared" si="2"/>
        <v>409204</v>
      </c>
      <c r="T24" s="194">
        <f t="shared" si="2"/>
        <v>413754</v>
      </c>
      <c r="U24" s="194">
        <f t="shared" si="2"/>
        <v>431897</v>
      </c>
      <c r="V24" s="194">
        <f t="shared" si="2"/>
        <v>439388</v>
      </c>
      <c r="W24" s="194">
        <f t="shared" si="2"/>
        <v>459474</v>
      </c>
      <c r="X24" s="194">
        <f t="shared" si="2"/>
        <v>465577</v>
      </c>
      <c r="Y24" s="194">
        <f t="shared" si="2"/>
        <v>472624</v>
      </c>
      <c r="Z24" s="194">
        <f t="shared" si="2"/>
        <v>485829</v>
      </c>
      <c r="AA24" s="194">
        <f t="shared" si="2"/>
        <v>503362</v>
      </c>
      <c r="AB24" s="194">
        <f t="shared" si="2"/>
        <v>511019</v>
      </c>
      <c r="AC24" s="194">
        <f t="shared" si="2"/>
        <v>518732</v>
      </c>
      <c r="AD24" s="194">
        <f t="shared" si="2"/>
        <v>526000</v>
      </c>
      <c r="AE24" s="194">
        <f t="shared" si="2"/>
        <v>533879</v>
      </c>
      <c r="AF24" s="194">
        <f t="shared" si="2"/>
        <v>550414</v>
      </c>
      <c r="AG24" s="194">
        <f t="shared" si="2"/>
        <v>557738</v>
      </c>
      <c r="AH24" s="194">
        <f t="shared" si="2"/>
        <v>577435</v>
      </c>
      <c r="AI24" s="194">
        <f t="shared" si="2"/>
        <v>592583</v>
      </c>
      <c r="AJ24" s="194">
        <f t="shared" si="2"/>
        <v>601238</v>
      </c>
      <c r="AK24" s="194">
        <f t="shared" si="2"/>
        <v>609339</v>
      </c>
      <c r="AL24" s="194">
        <f t="shared" si="2"/>
        <v>617773</v>
      </c>
      <c r="AM24" s="194">
        <f t="shared" si="2"/>
        <v>633919</v>
      </c>
      <c r="AN24" s="194">
        <f t="shared" si="2"/>
        <v>642187</v>
      </c>
      <c r="AO24" s="194">
        <f t="shared" si="2"/>
        <v>649289</v>
      </c>
      <c r="AP24" s="104"/>
      <c r="AQ24" s="18"/>
      <c r="AR24" s="18"/>
      <c r="AS24" s="133"/>
      <c r="AT24" s="133"/>
      <c r="AU24" s="133"/>
      <c r="AV24" s="133"/>
      <c r="AW24" s="133"/>
      <c r="AX24" s="133"/>
      <c r="AY24" s="133"/>
      <c r="AZ24" s="133"/>
    </row>
    <row r="25" spans="1:52" x14ac:dyDescent="0.25">
      <c r="A25" s="90">
        <v>2250</v>
      </c>
      <c r="B25" s="194">
        <f t="shared" ref="B25:AO25" si="3">ROUND(B79*РАСЧЕТНЫЙ_КОЭФФИЦИЕНТ,0)</f>
        <v>239253</v>
      </c>
      <c r="C25" s="194">
        <f t="shared" si="3"/>
        <v>255732</v>
      </c>
      <c r="D25" s="194">
        <f t="shared" si="3"/>
        <v>261835</v>
      </c>
      <c r="E25" s="194">
        <f t="shared" si="3"/>
        <v>276317</v>
      </c>
      <c r="F25" s="194">
        <f t="shared" si="3"/>
        <v>284584</v>
      </c>
      <c r="G25" s="194">
        <f t="shared" si="3"/>
        <v>301673</v>
      </c>
      <c r="H25" s="194">
        <f t="shared" si="3"/>
        <v>307999</v>
      </c>
      <c r="I25" s="194">
        <f t="shared" si="3"/>
        <v>323979</v>
      </c>
      <c r="J25" s="194">
        <f t="shared" si="3"/>
        <v>345396</v>
      </c>
      <c r="K25" s="194">
        <f t="shared" si="3"/>
        <v>351721</v>
      </c>
      <c r="L25" s="194">
        <f t="shared" si="3"/>
        <v>358213</v>
      </c>
      <c r="M25" s="194">
        <f t="shared" si="3"/>
        <v>364483</v>
      </c>
      <c r="N25" s="194">
        <f t="shared" si="3"/>
        <v>383570</v>
      </c>
      <c r="O25" s="194">
        <f t="shared" si="3"/>
        <v>400604</v>
      </c>
      <c r="P25" s="194">
        <f t="shared" si="3"/>
        <v>407095</v>
      </c>
      <c r="Q25" s="194">
        <f t="shared" si="3"/>
        <v>413587</v>
      </c>
      <c r="R25" s="194">
        <f t="shared" si="3"/>
        <v>433451</v>
      </c>
      <c r="S25" s="194">
        <f t="shared" si="3"/>
        <v>441940</v>
      </c>
      <c r="T25" s="194">
        <f t="shared" si="3"/>
        <v>448987</v>
      </c>
      <c r="U25" s="194">
        <f t="shared" si="3"/>
        <v>456755</v>
      </c>
      <c r="V25" s="194">
        <f t="shared" si="3"/>
        <v>478616</v>
      </c>
      <c r="W25" s="194">
        <f t="shared" si="3"/>
        <v>500699</v>
      </c>
      <c r="X25" s="194">
        <f t="shared" si="3"/>
        <v>507746</v>
      </c>
      <c r="Y25" s="194">
        <f t="shared" si="3"/>
        <v>513683</v>
      </c>
      <c r="Z25" s="194">
        <f t="shared" si="3"/>
        <v>516457</v>
      </c>
      <c r="AA25" s="194">
        <f t="shared" si="3"/>
        <v>522005</v>
      </c>
      <c r="AB25" s="194">
        <f t="shared" si="3"/>
        <v>529773</v>
      </c>
      <c r="AC25" s="194">
        <f t="shared" si="3"/>
        <v>538485</v>
      </c>
      <c r="AD25" s="194">
        <f t="shared" si="3"/>
        <v>546253</v>
      </c>
      <c r="AE25" s="194">
        <f t="shared" si="3"/>
        <v>555741</v>
      </c>
      <c r="AF25" s="194">
        <f t="shared" si="3"/>
        <v>571110</v>
      </c>
      <c r="AG25" s="194">
        <f t="shared" si="3"/>
        <v>580542</v>
      </c>
      <c r="AH25" s="194">
        <f t="shared" si="3"/>
        <v>600573</v>
      </c>
      <c r="AI25" s="194">
        <f t="shared" si="3"/>
        <v>617274</v>
      </c>
      <c r="AJ25" s="194">
        <f t="shared" si="3"/>
        <v>625596</v>
      </c>
      <c r="AK25" s="194">
        <f t="shared" si="3"/>
        <v>634474</v>
      </c>
      <c r="AL25" s="194">
        <f t="shared" si="3"/>
        <v>643352</v>
      </c>
      <c r="AM25" s="194">
        <f t="shared" si="3"/>
        <v>660441</v>
      </c>
      <c r="AN25" s="194">
        <f t="shared" si="3"/>
        <v>669874</v>
      </c>
      <c r="AO25" s="194">
        <f t="shared" si="3"/>
        <v>678030</v>
      </c>
      <c r="AP25" s="104"/>
      <c r="AQ25" s="18"/>
      <c r="AR25" s="18"/>
      <c r="AS25" s="133"/>
      <c r="AT25" s="133"/>
      <c r="AU25" s="133"/>
      <c r="AV25" s="133"/>
      <c r="AW25" s="133"/>
      <c r="AX25" s="133"/>
      <c r="AY25" s="133"/>
      <c r="AZ25" s="133"/>
    </row>
    <row r="26" spans="1:52" x14ac:dyDescent="0.25">
      <c r="A26" s="90">
        <v>2375</v>
      </c>
      <c r="B26" s="194">
        <f t="shared" ref="B26:AO26" si="4">ROUND(B80*РАСЧЕТНЫЙ_КОЭФФИЦИЕНТ,0)</f>
        <v>248519</v>
      </c>
      <c r="C26" s="194">
        <f t="shared" si="4"/>
        <v>261114</v>
      </c>
      <c r="D26" s="194">
        <f t="shared" si="4"/>
        <v>266440</v>
      </c>
      <c r="E26" s="194">
        <f t="shared" si="4"/>
        <v>280423</v>
      </c>
      <c r="F26" s="194">
        <f t="shared" si="4"/>
        <v>289689</v>
      </c>
      <c r="G26" s="194">
        <f t="shared" si="4"/>
        <v>307999</v>
      </c>
      <c r="H26" s="194">
        <f t="shared" si="4"/>
        <v>313325</v>
      </c>
      <c r="I26" s="194">
        <f t="shared" si="4"/>
        <v>328473</v>
      </c>
      <c r="J26" s="194">
        <f t="shared" si="4"/>
        <v>351721</v>
      </c>
      <c r="K26" s="194">
        <f t="shared" si="4"/>
        <v>358213</v>
      </c>
      <c r="L26" s="194">
        <f t="shared" si="4"/>
        <v>364705</v>
      </c>
      <c r="M26" s="194">
        <f t="shared" si="4"/>
        <v>383847</v>
      </c>
      <c r="N26" s="194">
        <f t="shared" si="4"/>
        <v>390894</v>
      </c>
      <c r="O26" s="194">
        <f t="shared" si="4"/>
        <v>408982</v>
      </c>
      <c r="P26" s="194">
        <f t="shared" si="4"/>
        <v>414919</v>
      </c>
      <c r="Q26" s="194">
        <f t="shared" si="4"/>
        <v>421466</v>
      </c>
      <c r="R26" s="194">
        <f t="shared" si="4"/>
        <v>441718</v>
      </c>
      <c r="S26" s="194">
        <f t="shared" si="4"/>
        <v>450374</v>
      </c>
      <c r="T26" s="194">
        <f t="shared" si="4"/>
        <v>458475</v>
      </c>
      <c r="U26" s="194">
        <f t="shared" si="4"/>
        <v>479559</v>
      </c>
      <c r="V26" s="194">
        <f t="shared" si="4"/>
        <v>487438</v>
      </c>
      <c r="W26" s="194">
        <f t="shared" si="4"/>
        <v>508634</v>
      </c>
      <c r="X26" s="194">
        <f t="shared" si="4"/>
        <v>515902</v>
      </c>
      <c r="Y26" s="194">
        <f t="shared" si="4"/>
        <v>522671</v>
      </c>
      <c r="Z26" s="194">
        <f t="shared" si="4"/>
        <v>544144</v>
      </c>
      <c r="AA26" s="194">
        <f t="shared" si="4"/>
        <v>562454</v>
      </c>
      <c r="AB26" s="194">
        <f t="shared" si="4"/>
        <v>571110</v>
      </c>
      <c r="AC26" s="194">
        <f t="shared" si="4"/>
        <v>580931</v>
      </c>
      <c r="AD26" s="194">
        <f t="shared" si="4"/>
        <v>590807</v>
      </c>
      <c r="AE26" s="194">
        <f t="shared" si="4"/>
        <v>598908</v>
      </c>
      <c r="AF26" s="194">
        <f t="shared" si="4"/>
        <v>618994</v>
      </c>
      <c r="AG26" s="194">
        <f t="shared" si="4"/>
        <v>628426</v>
      </c>
      <c r="AH26" s="194">
        <f t="shared" si="4"/>
        <v>650676</v>
      </c>
      <c r="AI26" s="194">
        <f t="shared" si="4"/>
        <v>668820</v>
      </c>
      <c r="AJ26" s="194">
        <f t="shared" si="4"/>
        <v>678640</v>
      </c>
      <c r="AK26" s="194">
        <f t="shared" si="4"/>
        <v>687906</v>
      </c>
      <c r="AL26" s="194">
        <f t="shared" si="4"/>
        <v>697339</v>
      </c>
      <c r="AM26" s="194">
        <f t="shared" si="4"/>
        <v>715871</v>
      </c>
      <c r="AN26" s="194">
        <f t="shared" si="4"/>
        <v>726469</v>
      </c>
      <c r="AO26" s="194">
        <f t="shared" si="4"/>
        <v>736123</v>
      </c>
      <c r="AP26" s="104"/>
      <c r="AQ26" s="18"/>
      <c r="AR26" s="18"/>
      <c r="AS26" s="133"/>
      <c r="AT26" s="133"/>
      <c r="AU26" s="133"/>
      <c r="AV26" s="133"/>
      <c r="AW26" s="133"/>
      <c r="AX26" s="133"/>
      <c r="AY26" s="133"/>
      <c r="AZ26" s="133"/>
    </row>
    <row r="27" spans="1:52" x14ac:dyDescent="0.25">
      <c r="A27" s="90">
        <v>2500</v>
      </c>
      <c r="B27" s="194">
        <f t="shared" ref="B27:AO27" si="5">ROUND(B81*РАСЧЕТНЫЙ_КОЭФФИЦИЕНТ,0)</f>
        <v>264498</v>
      </c>
      <c r="C27" s="194">
        <f t="shared" si="5"/>
        <v>274153</v>
      </c>
      <c r="D27" s="194">
        <f t="shared" si="5"/>
        <v>279257</v>
      </c>
      <c r="E27" s="194">
        <f t="shared" si="5"/>
        <v>299121</v>
      </c>
      <c r="F27" s="194">
        <f t="shared" si="5"/>
        <v>310551</v>
      </c>
      <c r="G27" s="194">
        <f t="shared" si="5"/>
        <v>328861</v>
      </c>
      <c r="H27" s="194">
        <f t="shared" si="5"/>
        <v>334965</v>
      </c>
      <c r="I27" s="194">
        <f t="shared" si="5"/>
        <v>347615</v>
      </c>
      <c r="J27" s="194">
        <f t="shared" si="5"/>
        <v>357825</v>
      </c>
      <c r="K27" s="194">
        <f t="shared" si="5"/>
        <v>375746</v>
      </c>
      <c r="L27" s="194">
        <f t="shared" si="5"/>
        <v>383015</v>
      </c>
      <c r="M27" s="194">
        <f t="shared" si="5"/>
        <v>401159</v>
      </c>
      <c r="N27" s="194">
        <f t="shared" si="5"/>
        <v>410425</v>
      </c>
      <c r="O27" s="194">
        <f t="shared" si="5"/>
        <v>428901</v>
      </c>
      <c r="P27" s="194">
        <f t="shared" si="5"/>
        <v>435227</v>
      </c>
      <c r="Q27" s="194">
        <f t="shared" si="5"/>
        <v>450984</v>
      </c>
      <c r="R27" s="194">
        <f t="shared" si="5"/>
        <v>462969</v>
      </c>
      <c r="S27" s="194">
        <f t="shared" si="5"/>
        <v>471680</v>
      </c>
      <c r="T27" s="194">
        <f t="shared" si="5"/>
        <v>479171</v>
      </c>
      <c r="U27" s="194">
        <f t="shared" si="5"/>
        <v>501198</v>
      </c>
      <c r="V27" s="194">
        <f t="shared" si="5"/>
        <v>510465</v>
      </c>
      <c r="W27" s="194">
        <f t="shared" si="5"/>
        <v>534490</v>
      </c>
      <c r="X27" s="194">
        <f t="shared" si="5"/>
        <v>541203</v>
      </c>
      <c r="Y27" s="194">
        <f t="shared" si="5"/>
        <v>548860</v>
      </c>
      <c r="Z27" s="194">
        <f t="shared" si="5"/>
        <v>579377</v>
      </c>
      <c r="AA27" s="194">
        <f t="shared" si="5"/>
        <v>599851</v>
      </c>
      <c r="AB27" s="194">
        <f t="shared" si="5"/>
        <v>610116</v>
      </c>
      <c r="AC27" s="194">
        <f t="shared" si="5"/>
        <v>619937</v>
      </c>
      <c r="AD27" s="194">
        <f t="shared" si="5"/>
        <v>629980</v>
      </c>
      <c r="AE27" s="194">
        <f t="shared" si="5"/>
        <v>641021</v>
      </c>
      <c r="AF27" s="194">
        <f t="shared" si="5"/>
        <v>660497</v>
      </c>
      <c r="AG27" s="194">
        <f t="shared" si="5"/>
        <v>670373</v>
      </c>
      <c r="AH27" s="194">
        <f t="shared" si="5"/>
        <v>693233</v>
      </c>
      <c r="AI27" s="194">
        <f t="shared" si="5"/>
        <v>715871</v>
      </c>
      <c r="AJ27" s="194">
        <f t="shared" si="5"/>
        <v>725914</v>
      </c>
      <c r="AK27" s="194">
        <f t="shared" si="5"/>
        <v>736345</v>
      </c>
      <c r="AL27" s="194">
        <f t="shared" si="5"/>
        <v>745611</v>
      </c>
      <c r="AM27" s="194">
        <f t="shared" si="5"/>
        <v>766474</v>
      </c>
      <c r="AN27" s="194">
        <f t="shared" si="5"/>
        <v>777293</v>
      </c>
      <c r="AO27" s="194">
        <f t="shared" si="5"/>
        <v>789112</v>
      </c>
      <c r="AP27" s="104"/>
      <c r="AQ27" s="18"/>
      <c r="AR27" s="18"/>
      <c r="AS27" s="133"/>
      <c r="AT27" s="133"/>
      <c r="AU27" s="133"/>
      <c r="AV27" s="133"/>
      <c r="AW27" s="133"/>
      <c r="AX27" s="133"/>
      <c r="AY27" s="133"/>
      <c r="AZ27" s="133"/>
    </row>
    <row r="28" spans="1:52" x14ac:dyDescent="0.25">
      <c r="A28" s="90">
        <v>2625</v>
      </c>
      <c r="B28" s="194">
        <f t="shared" ref="B28:AO28" si="6">ROUND(B82*РАСЧЕТНЫЙ_КОЭФФИЦИЕНТ,0)</f>
        <v>273931</v>
      </c>
      <c r="C28" s="194">
        <f t="shared" si="6"/>
        <v>290188</v>
      </c>
      <c r="D28" s="194">
        <f t="shared" si="6"/>
        <v>297789</v>
      </c>
      <c r="E28" s="194">
        <f t="shared" si="6"/>
        <v>312715</v>
      </c>
      <c r="F28" s="194">
        <f t="shared" si="6"/>
        <v>323590</v>
      </c>
      <c r="G28" s="194">
        <f t="shared" si="6"/>
        <v>343010</v>
      </c>
      <c r="H28" s="194">
        <f t="shared" si="6"/>
        <v>349946</v>
      </c>
      <c r="I28" s="194">
        <f t="shared" si="6"/>
        <v>366702</v>
      </c>
      <c r="J28" s="194">
        <f t="shared" si="6"/>
        <v>386899</v>
      </c>
      <c r="K28" s="194">
        <f t="shared" si="6"/>
        <v>394056</v>
      </c>
      <c r="L28" s="194">
        <f t="shared" si="6"/>
        <v>402157</v>
      </c>
      <c r="M28" s="194">
        <f t="shared" si="6"/>
        <v>420856</v>
      </c>
      <c r="N28" s="194">
        <f t="shared" si="6"/>
        <v>428513</v>
      </c>
      <c r="O28" s="194">
        <f t="shared" si="6"/>
        <v>449431</v>
      </c>
      <c r="P28" s="194">
        <f t="shared" si="6"/>
        <v>456699</v>
      </c>
      <c r="Q28" s="194">
        <f t="shared" si="6"/>
        <v>464190</v>
      </c>
      <c r="R28" s="194">
        <f t="shared" si="6"/>
        <v>489380</v>
      </c>
      <c r="S28" s="194">
        <f t="shared" si="6"/>
        <v>497869</v>
      </c>
      <c r="T28" s="194">
        <f t="shared" si="6"/>
        <v>506525</v>
      </c>
      <c r="U28" s="194">
        <f t="shared" si="6"/>
        <v>529773</v>
      </c>
      <c r="V28" s="194">
        <f t="shared" si="6"/>
        <v>540205</v>
      </c>
      <c r="W28" s="194">
        <f t="shared" si="6"/>
        <v>564063</v>
      </c>
      <c r="X28" s="194">
        <f t="shared" si="6"/>
        <v>570943</v>
      </c>
      <c r="Y28" s="194">
        <f t="shared" si="6"/>
        <v>578379</v>
      </c>
      <c r="Z28" s="194">
        <f t="shared" si="6"/>
        <v>586646</v>
      </c>
      <c r="AA28" s="194">
        <f t="shared" si="6"/>
        <v>600240</v>
      </c>
      <c r="AB28" s="194">
        <f t="shared" si="6"/>
        <v>609728</v>
      </c>
      <c r="AC28" s="194">
        <f t="shared" si="6"/>
        <v>620159</v>
      </c>
      <c r="AD28" s="194">
        <f t="shared" si="6"/>
        <v>630590</v>
      </c>
      <c r="AE28" s="194">
        <f t="shared" si="6"/>
        <v>639634</v>
      </c>
      <c r="AF28" s="194">
        <f t="shared" si="6"/>
        <v>659165</v>
      </c>
      <c r="AG28" s="194">
        <f t="shared" si="6"/>
        <v>668820</v>
      </c>
      <c r="AH28" s="194">
        <f t="shared" si="6"/>
        <v>715871</v>
      </c>
      <c r="AI28" s="194">
        <f t="shared" si="6"/>
        <v>757984</v>
      </c>
      <c r="AJ28" s="194">
        <f t="shared" si="6"/>
        <v>764088</v>
      </c>
      <c r="AK28" s="194">
        <f t="shared" si="6"/>
        <v>769414</v>
      </c>
      <c r="AL28" s="194">
        <f t="shared" si="6"/>
        <v>773576</v>
      </c>
      <c r="AM28" s="194">
        <f t="shared" si="6"/>
        <v>783397</v>
      </c>
      <c r="AN28" s="194">
        <f t="shared" si="6"/>
        <v>788335</v>
      </c>
      <c r="AO28" s="194">
        <f t="shared" si="6"/>
        <v>790277</v>
      </c>
      <c r="AP28" s="104"/>
      <c r="AQ28" s="18"/>
      <c r="AR28" s="18"/>
      <c r="AS28" s="133"/>
      <c r="AT28" s="133"/>
      <c r="AU28" s="133"/>
      <c r="AV28" s="133"/>
      <c r="AW28" s="133"/>
      <c r="AX28" s="133"/>
      <c r="AY28" s="133"/>
      <c r="AZ28" s="133"/>
    </row>
    <row r="29" spans="1:52" x14ac:dyDescent="0.25">
      <c r="A29" s="90">
        <v>2750</v>
      </c>
      <c r="B29" s="194">
        <f t="shared" ref="B29:AO29" si="7">ROUND(B83*РАСЧЕТНЫЙ_КОЭФФИЦИЕНТ,0)</f>
        <v>281421</v>
      </c>
      <c r="C29" s="194">
        <f t="shared" si="7"/>
        <v>300564</v>
      </c>
      <c r="D29" s="194">
        <f t="shared" si="7"/>
        <v>306445</v>
      </c>
      <c r="E29" s="194">
        <f t="shared" si="7"/>
        <v>322369</v>
      </c>
      <c r="F29" s="194">
        <f t="shared" si="7"/>
        <v>332412</v>
      </c>
      <c r="G29" s="194">
        <f t="shared" si="7"/>
        <v>351943</v>
      </c>
      <c r="H29" s="194">
        <f t="shared" si="7"/>
        <v>358990</v>
      </c>
      <c r="I29" s="194">
        <f t="shared" si="7"/>
        <v>378132</v>
      </c>
      <c r="J29" s="194">
        <f t="shared" si="7"/>
        <v>398606</v>
      </c>
      <c r="K29" s="194">
        <f t="shared" si="7"/>
        <v>405875</v>
      </c>
      <c r="L29" s="194">
        <f t="shared" si="7"/>
        <v>413587</v>
      </c>
      <c r="M29" s="194">
        <f t="shared" si="7"/>
        <v>433839</v>
      </c>
      <c r="N29" s="194">
        <f t="shared" si="7"/>
        <v>442717</v>
      </c>
      <c r="O29" s="194">
        <f t="shared" si="7"/>
        <v>464190</v>
      </c>
      <c r="P29" s="194">
        <f t="shared" si="7"/>
        <v>471680</v>
      </c>
      <c r="Q29" s="194">
        <f t="shared" si="7"/>
        <v>478561</v>
      </c>
      <c r="R29" s="194">
        <f t="shared" si="7"/>
        <v>505138</v>
      </c>
      <c r="S29" s="194">
        <f t="shared" si="7"/>
        <v>515181</v>
      </c>
      <c r="T29" s="194">
        <f t="shared" si="7"/>
        <v>524835</v>
      </c>
      <c r="U29" s="194">
        <f t="shared" si="7"/>
        <v>549637</v>
      </c>
      <c r="V29" s="194">
        <f t="shared" si="7"/>
        <v>558515</v>
      </c>
      <c r="W29" s="194">
        <f t="shared" si="7"/>
        <v>581652</v>
      </c>
      <c r="X29" s="194">
        <f t="shared" si="7"/>
        <v>589808</v>
      </c>
      <c r="Y29" s="194">
        <f t="shared" si="7"/>
        <v>597299</v>
      </c>
      <c r="Z29" s="194">
        <f t="shared" si="7"/>
        <v>606343</v>
      </c>
      <c r="AA29" s="194">
        <f t="shared" si="7"/>
        <v>620159</v>
      </c>
      <c r="AB29" s="194">
        <f t="shared" si="7"/>
        <v>630757</v>
      </c>
      <c r="AC29" s="194">
        <f t="shared" si="7"/>
        <v>641243</v>
      </c>
      <c r="AD29" s="194">
        <f t="shared" si="7"/>
        <v>650676</v>
      </c>
      <c r="AE29" s="194">
        <f t="shared" si="7"/>
        <v>661329</v>
      </c>
      <c r="AF29" s="194">
        <f t="shared" si="7"/>
        <v>682191</v>
      </c>
      <c r="AG29" s="194">
        <f t="shared" si="7"/>
        <v>692623</v>
      </c>
      <c r="AH29" s="194">
        <f t="shared" si="7"/>
        <v>758595</v>
      </c>
      <c r="AI29" s="194">
        <f t="shared" si="7"/>
        <v>761147</v>
      </c>
      <c r="AJ29" s="194">
        <f t="shared" si="7"/>
        <v>764310</v>
      </c>
      <c r="AK29" s="194">
        <f t="shared" si="7"/>
        <v>775351</v>
      </c>
      <c r="AL29" s="194">
        <f t="shared" si="7"/>
        <v>778458</v>
      </c>
      <c r="AM29" s="194">
        <f t="shared" si="7"/>
        <v>790887</v>
      </c>
      <c r="AN29" s="194">
        <f t="shared" si="7"/>
        <v>800930</v>
      </c>
      <c r="AO29" s="194">
        <f t="shared" si="7"/>
        <v>811583</v>
      </c>
      <c r="AP29" s="104"/>
      <c r="AQ29" s="18"/>
      <c r="AR29" s="18"/>
      <c r="AS29" s="133"/>
      <c r="AT29" s="133"/>
      <c r="AU29" s="133"/>
      <c r="AV29" s="133"/>
      <c r="AW29" s="133"/>
      <c r="AX29" s="133"/>
      <c r="AY29" s="133"/>
      <c r="AZ29" s="133"/>
    </row>
    <row r="30" spans="1:52" ht="15" customHeight="1" x14ac:dyDescent="0.25">
      <c r="A30" s="90">
        <v>2875</v>
      </c>
      <c r="B30" s="194">
        <f t="shared" ref="B30:AO30" si="8">ROUND(B84*РАСЧЕТНЫЙ_КОЭФФИЦИЕНТ,0)</f>
        <v>290299</v>
      </c>
      <c r="C30" s="194">
        <f t="shared" si="8"/>
        <v>305058</v>
      </c>
      <c r="D30" s="194">
        <f t="shared" si="8"/>
        <v>312160</v>
      </c>
      <c r="E30" s="194">
        <f t="shared" si="8"/>
        <v>327696</v>
      </c>
      <c r="F30" s="194">
        <f t="shared" si="8"/>
        <v>338349</v>
      </c>
      <c r="G30" s="194">
        <f t="shared" si="8"/>
        <v>357825</v>
      </c>
      <c r="H30" s="194">
        <f t="shared" si="8"/>
        <v>365925</v>
      </c>
      <c r="I30" s="194">
        <f t="shared" si="8"/>
        <v>385401</v>
      </c>
      <c r="J30" s="194">
        <f t="shared" si="8"/>
        <v>405875</v>
      </c>
      <c r="K30" s="194">
        <f t="shared" si="8"/>
        <v>413754</v>
      </c>
      <c r="L30" s="194">
        <f t="shared" si="8"/>
        <v>421244</v>
      </c>
      <c r="M30" s="194">
        <f t="shared" si="8"/>
        <v>440553</v>
      </c>
      <c r="N30" s="194">
        <f t="shared" si="8"/>
        <v>451206</v>
      </c>
      <c r="O30" s="194">
        <f t="shared" si="8"/>
        <v>472624</v>
      </c>
      <c r="P30" s="194">
        <f t="shared" si="8"/>
        <v>480114</v>
      </c>
      <c r="Q30" s="194">
        <f t="shared" si="8"/>
        <v>501809</v>
      </c>
      <c r="R30" s="194">
        <f t="shared" si="8"/>
        <v>513627</v>
      </c>
      <c r="S30" s="194">
        <f t="shared" si="8"/>
        <v>524835</v>
      </c>
      <c r="T30" s="194">
        <f t="shared" si="8"/>
        <v>531327</v>
      </c>
      <c r="U30" s="194">
        <f t="shared" si="8"/>
        <v>556129</v>
      </c>
      <c r="V30" s="194">
        <f t="shared" si="8"/>
        <v>566560</v>
      </c>
      <c r="W30" s="194">
        <f t="shared" si="8"/>
        <v>592583</v>
      </c>
      <c r="X30" s="194">
        <f t="shared" si="8"/>
        <v>599685</v>
      </c>
      <c r="Y30" s="194">
        <f t="shared" si="8"/>
        <v>607952</v>
      </c>
      <c r="Z30" s="194">
        <f t="shared" si="8"/>
        <v>636083</v>
      </c>
      <c r="AA30" s="194">
        <f t="shared" si="8"/>
        <v>658333</v>
      </c>
      <c r="AB30" s="194">
        <f t="shared" si="8"/>
        <v>668598</v>
      </c>
      <c r="AC30" s="194">
        <f t="shared" si="8"/>
        <v>680582</v>
      </c>
      <c r="AD30" s="194">
        <f t="shared" si="8"/>
        <v>691624</v>
      </c>
      <c r="AE30" s="194">
        <f t="shared" si="8"/>
        <v>701889</v>
      </c>
      <c r="AF30" s="194">
        <f t="shared" si="8"/>
        <v>723140</v>
      </c>
      <c r="AG30" s="194">
        <f t="shared" si="8"/>
        <v>733404</v>
      </c>
      <c r="AH30" s="194">
        <f t="shared" si="8"/>
        <v>774963</v>
      </c>
      <c r="AI30" s="194">
        <f t="shared" si="8"/>
        <v>781621</v>
      </c>
      <c r="AJ30" s="194">
        <f t="shared" si="8"/>
        <v>792441</v>
      </c>
      <c r="AK30" s="194">
        <f t="shared" si="8"/>
        <v>803704</v>
      </c>
      <c r="AL30" s="194">
        <f t="shared" si="8"/>
        <v>815134</v>
      </c>
      <c r="AM30" s="194">
        <f t="shared" si="8"/>
        <v>838771</v>
      </c>
      <c r="AN30" s="194">
        <f t="shared" si="8"/>
        <v>847815</v>
      </c>
      <c r="AO30" s="194">
        <f t="shared" si="8"/>
        <v>871230</v>
      </c>
      <c r="AP30" s="104"/>
      <c r="AQ30" s="18"/>
      <c r="AR30" s="18"/>
      <c r="AS30" s="133"/>
      <c r="AT30" s="133"/>
      <c r="AU30" s="133"/>
      <c r="AV30" s="133"/>
      <c r="AW30" s="133"/>
      <c r="AX30" s="133"/>
      <c r="AY30" s="133"/>
      <c r="AZ30" s="133"/>
    </row>
    <row r="31" spans="1:52" ht="15" customHeight="1" x14ac:dyDescent="0.25">
      <c r="A31" s="90">
        <v>3000</v>
      </c>
      <c r="B31" s="194">
        <f t="shared" ref="B31:AO31" si="9">ROUND(B85*РАСЧЕТНЫЙ_КОЭФФИЦИЕНТ,0)</f>
        <v>306834</v>
      </c>
      <c r="C31" s="194">
        <f t="shared" si="9"/>
        <v>321426</v>
      </c>
      <c r="D31" s="194">
        <f t="shared" si="9"/>
        <v>329305</v>
      </c>
      <c r="E31" s="194">
        <f t="shared" si="9"/>
        <v>349391</v>
      </c>
      <c r="F31" s="194">
        <f t="shared" si="9"/>
        <v>359822</v>
      </c>
      <c r="G31" s="194">
        <f t="shared" si="9"/>
        <v>382072</v>
      </c>
      <c r="H31" s="194">
        <f t="shared" si="9"/>
        <v>390117</v>
      </c>
      <c r="I31" s="194">
        <f t="shared" si="9"/>
        <v>409648</v>
      </c>
      <c r="J31" s="194">
        <f t="shared" si="9"/>
        <v>438167</v>
      </c>
      <c r="K31" s="194">
        <f t="shared" si="9"/>
        <v>446435</v>
      </c>
      <c r="L31" s="194">
        <f t="shared" si="9"/>
        <v>456089</v>
      </c>
      <c r="M31" s="194">
        <f t="shared" si="9"/>
        <v>465965</v>
      </c>
      <c r="N31" s="194">
        <f t="shared" si="9"/>
        <v>489602</v>
      </c>
      <c r="O31" s="194">
        <f t="shared" si="9"/>
        <v>512407</v>
      </c>
      <c r="P31" s="194">
        <f t="shared" si="9"/>
        <v>521895</v>
      </c>
      <c r="Q31" s="194">
        <f t="shared" si="9"/>
        <v>531937</v>
      </c>
      <c r="R31" s="194">
        <f t="shared" si="9"/>
        <v>556517</v>
      </c>
      <c r="S31" s="194">
        <f t="shared" si="9"/>
        <v>567781</v>
      </c>
      <c r="T31" s="194">
        <f t="shared" si="9"/>
        <v>577602</v>
      </c>
      <c r="U31" s="194">
        <f t="shared" si="9"/>
        <v>587090</v>
      </c>
      <c r="V31" s="194">
        <f t="shared" si="9"/>
        <v>615054</v>
      </c>
      <c r="W31" s="194">
        <f t="shared" si="9"/>
        <v>622933</v>
      </c>
      <c r="X31" s="194">
        <f t="shared" si="9"/>
        <v>631200</v>
      </c>
      <c r="Y31" s="194">
        <f t="shared" si="9"/>
        <v>659165</v>
      </c>
      <c r="Z31" s="194">
        <f t="shared" si="9"/>
        <v>675311</v>
      </c>
      <c r="AA31" s="194">
        <f t="shared" si="9"/>
        <v>697172</v>
      </c>
      <c r="AB31" s="194">
        <f t="shared" si="9"/>
        <v>710766</v>
      </c>
      <c r="AC31" s="194">
        <f t="shared" si="9"/>
        <v>722529</v>
      </c>
      <c r="AD31" s="194">
        <f t="shared" si="9"/>
        <v>732184</v>
      </c>
      <c r="AE31" s="194">
        <f t="shared" si="9"/>
        <v>745001</v>
      </c>
      <c r="AF31" s="194">
        <f t="shared" si="9"/>
        <v>768638</v>
      </c>
      <c r="AG31" s="194">
        <f t="shared" si="9"/>
        <v>780234</v>
      </c>
      <c r="AH31" s="194">
        <f t="shared" si="9"/>
        <v>813747</v>
      </c>
      <c r="AI31" s="194">
        <f t="shared" si="9"/>
        <v>835775</v>
      </c>
      <c r="AJ31" s="194">
        <f t="shared" si="9"/>
        <v>842488</v>
      </c>
      <c r="AK31" s="194">
        <f t="shared" si="9"/>
        <v>854917</v>
      </c>
      <c r="AL31" s="194">
        <f t="shared" si="9"/>
        <v>866292</v>
      </c>
      <c r="AM31" s="194">
        <f t="shared" si="9"/>
        <v>900803</v>
      </c>
      <c r="AN31" s="194">
        <f t="shared" si="9"/>
        <v>907073</v>
      </c>
      <c r="AO31" s="194">
        <f t="shared" si="9"/>
        <v>914175</v>
      </c>
      <c r="AP31" s="104"/>
      <c r="AQ31" s="18"/>
      <c r="AR31" s="18"/>
      <c r="AS31" s="133"/>
      <c r="AT31" s="133"/>
      <c r="AU31" s="133"/>
      <c r="AV31" s="133"/>
      <c r="AW31" s="133"/>
      <c r="AX31" s="133"/>
      <c r="AY31" s="133"/>
      <c r="AZ31" s="133"/>
    </row>
    <row r="32" spans="1:52" x14ac:dyDescent="0.25">
      <c r="A32" s="90">
        <v>3125</v>
      </c>
      <c r="B32" s="194">
        <f t="shared" ref="B32:AO32" si="10">ROUND(B86*РАСЧЕТНЫЙ_КОЭФФИЦИЕНТ,0)</f>
        <v>315711</v>
      </c>
      <c r="C32" s="194">
        <f t="shared" si="10"/>
        <v>341123</v>
      </c>
      <c r="D32" s="194">
        <f t="shared" si="10"/>
        <v>350390</v>
      </c>
      <c r="E32" s="194">
        <f t="shared" si="10"/>
        <v>369476</v>
      </c>
      <c r="F32" s="194">
        <f t="shared" si="10"/>
        <v>382848</v>
      </c>
      <c r="G32" s="194">
        <f t="shared" si="10"/>
        <v>406374</v>
      </c>
      <c r="H32" s="194">
        <f t="shared" si="10"/>
        <v>415252</v>
      </c>
      <c r="I32" s="194">
        <f t="shared" si="10"/>
        <v>437612</v>
      </c>
      <c r="J32" s="194">
        <f t="shared" si="10"/>
        <v>459363</v>
      </c>
      <c r="K32" s="194">
        <f t="shared" si="10"/>
        <v>467907</v>
      </c>
      <c r="L32" s="194">
        <f t="shared" si="10"/>
        <v>476563</v>
      </c>
      <c r="M32" s="194">
        <f t="shared" si="10"/>
        <v>500033</v>
      </c>
      <c r="N32" s="194">
        <f t="shared" si="10"/>
        <v>511852</v>
      </c>
      <c r="O32" s="194">
        <f t="shared" si="10"/>
        <v>537930</v>
      </c>
      <c r="P32" s="194">
        <f t="shared" si="10"/>
        <v>547973</v>
      </c>
      <c r="Q32" s="194">
        <f t="shared" si="10"/>
        <v>557516</v>
      </c>
      <c r="R32" s="194">
        <f t="shared" si="10"/>
        <v>587977</v>
      </c>
      <c r="S32" s="194">
        <f t="shared" si="10"/>
        <v>600018</v>
      </c>
      <c r="T32" s="194">
        <f t="shared" si="10"/>
        <v>609450</v>
      </c>
      <c r="U32" s="194">
        <f t="shared" si="10"/>
        <v>619771</v>
      </c>
      <c r="V32" s="194">
        <f t="shared" si="10"/>
        <v>648401</v>
      </c>
      <c r="W32" s="194">
        <f t="shared" si="10"/>
        <v>677475</v>
      </c>
      <c r="X32" s="194">
        <f t="shared" si="10"/>
        <v>684910</v>
      </c>
      <c r="Y32" s="194">
        <f t="shared" si="10"/>
        <v>694731</v>
      </c>
      <c r="Z32" s="194">
        <f t="shared" si="10"/>
        <v>698726</v>
      </c>
      <c r="AA32" s="194">
        <f t="shared" si="10"/>
        <v>707770</v>
      </c>
      <c r="AB32" s="194">
        <f t="shared" si="10"/>
        <v>713707</v>
      </c>
      <c r="AC32" s="194">
        <f t="shared" si="10"/>
        <v>718645</v>
      </c>
      <c r="AD32" s="194">
        <f t="shared" si="10"/>
        <v>730020</v>
      </c>
      <c r="AE32" s="194">
        <f t="shared" si="10"/>
        <v>741450</v>
      </c>
      <c r="AF32" s="194">
        <f t="shared" si="10"/>
        <v>764310</v>
      </c>
      <c r="AG32" s="194">
        <f t="shared" si="10"/>
        <v>785561</v>
      </c>
      <c r="AH32" s="194">
        <f t="shared" si="10"/>
        <v>802317</v>
      </c>
      <c r="AI32" s="194">
        <f t="shared" si="10"/>
        <v>825732</v>
      </c>
      <c r="AJ32" s="194">
        <f t="shared" si="10"/>
        <v>846816</v>
      </c>
      <c r="AK32" s="194">
        <f t="shared" si="10"/>
        <v>865903</v>
      </c>
      <c r="AL32" s="194">
        <f t="shared" si="10"/>
        <v>873005</v>
      </c>
      <c r="AM32" s="194">
        <f t="shared" si="10"/>
        <v>882882</v>
      </c>
      <c r="AN32" s="194">
        <f t="shared" si="10"/>
        <v>895255</v>
      </c>
      <c r="AO32" s="194">
        <f t="shared" si="10"/>
        <v>905520</v>
      </c>
      <c r="AP32" s="104"/>
      <c r="AQ32" s="18"/>
      <c r="AR32" s="18"/>
      <c r="AS32" s="133"/>
      <c r="AT32" s="133"/>
      <c r="AU32" s="133"/>
      <c r="AV32" s="133"/>
      <c r="AW32" s="133"/>
      <c r="AX32" s="133"/>
      <c r="AY32" s="133"/>
      <c r="AZ32" s="133"/>
    </row>
    <row r="33" spans="1:52" x14ac:dyDescent="0.25">
      <c r="A33" s="90">
        <v>3250</v>
      </c>
      <c r="B33" s="194">
        <f t="shared" ref="B33:AO33" si="11">ROUND(B87*РАСЧЕТНЫЙ_КОЭФФИЦИЕНТ,0)</f>
        <v>323979</v>
      </c>
      <c r="C33" s="194">
        <f t="shared" si="11"/>
        <v>345618</v>
      </c>
      <c r="D33" s="194">
        <f t="shared" si="11"/>
        <v>355050</v>
      </c>
      <c r="E33" s="194">
        <f t="shared" si="11"/>
        <v>374581</v>
      </c>
      <c r="F33" s="194">
        <f t="shared" si="11"/>
        <v>388341</v>
      </c>
      <c r="G33" s="194">
        <f t="shared" si="11"/>
        <v>412478</v>
      </c>
      <c r="H33" s="194">
        <f t="shared" si="11"/>
        <v>421022</v>
      </c>
      <c r="I33" s="194">
        <f t="shared" si="11"/>
        <v>442717</v>
      </c>
      <c r="J33" s="194">
        <f t="shared" si="11"/>
        <v>466243</v>
      </c>
      <c r="K33" s="194">
        <f t="shared" si="11"/>
        <v>474399</v>
      </c>
      <c r="L33" s="194">
        <f t="shared" si="11"/>
        <v>483277</v>
      </c>
      <c r="M33" s="194">
        <f t="shared" si="11"/>
        <v>506692</v>
      </c>
      <c r="N33" s="194">
        <f t="shared" si="11"/>
        <v>518510</v>
      </c>
      <c r="O33" s="194">
        <f t="shared" si="11"/>
        <v>544033</v>
      </c>
      <c r="P33" s="194">
        <f t="shared" si="11"/>
        <v>554575</v>
      </c>
      <c r="Q33" s="194">
        <f t="shared" si="11"/>
        <v>581375</v>
      </c>
      <c r="R33" s="194">
        <f t="shared" si="11"/>
        <v>594136</v>
      </c>
      <c r="S33" s="194">
        <f t="shared" si="11"/>
        <v>604790</v>
      </c>
      <c r="T33" s="194">
        <f t="shared" si="11"/>
        <v>615443</v>
      </c>
      <c r="U33" s="194">
        <f t="shared" si="11"/>
        <v>644961</v>
      </c>
      <c r="V33" s="194">
        <f t="shared" si="11"/>
        <v>656391</v>
      </c>
      <c r="W33" s="194">
        <f t="shared" si="11"/>
        <v>685077</v>
      </c>
      <c r="X33" s="194">
        <f t="shared" si="11"/>
        <v>694176</v>
      </c>
      <c r="Y33" s="194">
        <f t="shared" si="11"/>
        <v>704053</v>
      </c>
      <c r="Z33" s="194">
        <f t="shared" si="11"/>
        <v>711710</v>
      </c>
      <c r="AA33" s="194">
        <f t="shared" si="11"/>
        <v>715871</v>
      </c>
      <c r="AB33" s="194">
        <f t="shared" si="11"/>
        <v>727856</v>
      </c>
      <c r="AC33" s="194">
        <f t="shared" si="11"/>
        <v>740063</v>
      </c>
      <c r="AD33" s="194">
        <f t="shared" si="11"/>
        <v>750938</v>
      </c>
      <c r="AE33" s="194">
        <f t="shared" si="11"/>
        <v>763144</v>
      </c>
      <c r="AF33" s="194">
        <f t="shared" si="11"/>
        <v>786559</v>
      </c>
      <c r="AG33" s="194">
        <f t="shared" si="11"/>
        <v>798544</v>
      </c>
      <c r="AH33" s="194">
        <f t="shared" si="11"/>
        <v>844874</v>
      </c>
      <c r="AI33" s="194">
        <f t="shared" si="11"/>
        <v>854307</v>
      </c>
      <c r="AJ33" s="194">
        <f t="shared" si="11"/>
        <v>869454</v>
      </c>
      <c r="AK33" s="194">
        <f t="shared" si="11"/>
        <v>890539</v>
      </c>
      <c r="AL33" s="194">
        <f t="shared" si="11"/>
        <v>903522</v>
      </c>
      <c r="AM33" s="194">
        <f t="shared" si="11"/>
        <v>1046896</v>
      </c>
      <c r="AN33" s="194">
        <f t="shared" si="11"/>
        <v>1049837</v>
      </c>
      <c r="AO33" s="194">
        <f t="shared" si="11"/>
        <v>1053610</v>
      </c>
      <c r="AP33" s="104"/>
      <c r="AQ33" s="18"/>
      <c r="AR33" s="18"/>
      <c r="AS33" s="133"/>
      <c r="AT33" s="133"/>
      <c r="AU33" s="133"/>
      <c r="AV33" s="133"/>
      <c r="AW33" s="133"/>
      <c r="AX33" s="133"/>
      <c r="AY33" s="133"/>
      <c r="AZ33" s="133"/>
    </row>
    <row r="34" spans="1:52" x14ac:dyDescent="0.25">
      <c r="A34" s="90">
        <v>3375</v>
      </c>
      <c r="B34" s="194">
        <f t="shared" ref="B34:AO34" si="12">ROUND(B88*РАСЧЕТНЫЙ_КОЭФФИЦИЕНТ,0)</f>
        <v>334576</v>
      </c>
      <c r="C34" s="194">
        <f t="shared" si="12"/>
        <v>351499</v>
      </c>
      <c r="D34" s="194">
        <f t="shared" si="12"/>
        <v>360377</v>
      </c>
      <c r="E34" s="194">
        <f t="shared" si="12"/>
        <v>379297</v>
      </c>
      <c r="F34" s="194">
        <f t="shared" si="12"/>
        <v>393502</v>
      </c>
      <c r="G34" s="194">
        <f t="shared" si="12"/>
        <v>417915</v>
      </c>
      <c r="H34" s="194">
        <f t="shared" si="12"/>
        <v>427348</v>
      </c>
      <c r="I34" s="194">
        <f t="shared" si="12"/>
        <v>449819</v>
      </c>
      <c r="J34" s="194">
        <f t="shared" si="12"/>
        <v>472846</v>
      </c>
      <c r="K34" s="194">
        <f t="shared" si="12"/>
        <v>482112</v>
      </c>
      <c r="L34" s="194">
        <f t="shared" si="12"/>
        <v>489990</v>
      </c>
      <c r="M34" s="194">
        <f t="shared" si="12"/>
        <v>514570</v>
      </c>
      <c r="N34" s="194">
        <f t="shared" si="12"/>
        <v>527221</v>
      </c>
      <c r="O34" s="194">
        <f t="shared" si="12"/>
        <v>554575</v>
      </c>
      <c r="P34" s="194">
        <f t="shared" si="12"/>
        <v>562621</v>
      </c>
      <c r="Q34" s="194">
        <f t="shared" si="12"/>
        <v>587478</v>
      </c>
      <c r="R34" s="194">
        <f t="shared" si="12"/>
        <v>602237</v>
      </c>
      <c r="S34" s="194">
        <f t="shared" si="12"/>
        <v>614444</v>
      </c>
      <c r="T34" s="194">
        <f t="shared" si="12"/>
        <v>625097</v>
      </c>
      <c r="U34" s="194">
        <f t="shared" si="12"/>
        <v>654615</v>
      </c>
      <c r="V34" s="194">
        <f t="shared" si="12"/>
        <v>665657</v>
      </c>
      <c r="W34" s="194">
        <f t="shared" si="12"/>
        <v>695452</v>
      </c>
      <c r="X34" s="194">
        <f t="shared" si="12"/>
        <v>705218</v>
      </c>
      <c r="Y34" s="194">
        <f t="shared" si="12"/>
        <v>714262</v>
      </c>
      <c r="Z34" s="194">
        <f t="shared" si="12"/>
        <v>729631</v>
      </c>
      <c r="AA34" s="194">
        <f t="shared" si="12"/>
        <v>752880</v>
      </c>
      <c r="AB34" s="194">
        <f t="shared" si="12"/>
        <v>766252</v>
      </c>
      <c r="AC34" s="194">
        <f t="shared" si="12"/>
        <v>779291</v>
      </c>
      <c r="AD34" s="194">
        <f t="shared" si="12"/>
        <v>790499</v>
      </c>
      <c r="AE34" s="194">
        <f t="shared" si="12"/>
        <v>803704</v>
      </c>
      <c r="AF34" s="194">
        <f t="shared" si="12"/>
        <v>844264</v>
      </c>
      <c r="AG34" s="194">
        <f t="shared" si="12"/>
        <v>848980</v>
      </c>
      <c r="AH34" s="194">
        <f t="shared" si="12"/>
        <v>869676</v>
      </c>
      <c r="AI34" s="194">
        <f t="shared" si="12"/>
        <v>894867</v>
      </c>
      <c r="AJ34" s="194">
        <f t="shared" si="12"/>
        <v>922443</v>
      </c>
      <c r="AK34" s="194">
        <f t="shared" si="12"/>
        <v>933651</v>
      </c>
      <c r="AL34" s="194">
        <f t="shared" si="12"/>
        <v>1026644</v>
      </c>
      <c r="AM34" s="194">
        <f t="shared" si="12"/>
        <v>1047118</v>
      </c>
      <c r="AN34" s="194">
        <f t="shared" si="12"/>
        <v>1051834</v>
      </c>
      <c r="AO34" s="194">
        <f t="shared" si="12"/>
        <v>1077025</v>
      </c>
      <c r="AP34" s="104"/>
      <c r="AQ34" s="18"/>
      <c r="AR34" s="18"/>
      <c r="AS34" s="133"/>
      <c r="AT34" s="133"/>
      <c r="AU34" s="133"/>
      <c r="AV34" s="133"/>
      <c r="AW34" s="133"/>
      <c r="AX34" s="133"/>
      <c r="AY34" s="133"/>
      <c r="AZ34" s="133"/>
    </row>
    <row r="35" spans="1:52" x14ac:dyDescent="0.25">
      <c r="A35" s="90">
        <v>3500</v>
      </c>
      <c r="B35" s="194">
        <f t="shared" ref="B35:AO35" si="13">ROUND(B89*РАСЧЕТНЫЙ_КОЭФФИЦИЕНТ,0)</f>
        <v>341678</v>
      </c>
      <c r="C35" s="194">
        <f t="shared" si="13"/>
        <v>366092</v>
      </c>
      <c r="D35" s="194">
        <f t="shared" si="13"/>
        <v>375136</v>
      </c>
      <c r="E35" s="194">
        <f t="shared" si="13"/>
        <v>407040</v>
      </c>
      <c r="F35" s="194">
        <f t="shared" si="13"/>
        <v>422021</v>
      </c>
      <c r="G35" s="194">
        <f t="shared" si="13"/>
        <v>435837</v>
      </c>
      <c r="H35" s="194">
        <f t="shared" si="13"/>
        <v>444271</v>
      </c>
      <c r="I35" s="194">
        <f t="shared" si="13"/>
        <v>465355</v>
      </c>
      <c r="J35" s="194">
        <f t="shared" si="13"/>
        <v>490545</v>
      </c>
      <c r="K35" s="194">
        <f t="shared" si="13"/>
        <v>500422</v>
      </c>
      <c r="L35" s="194">
        <f t="shared" si="13"/>
        <v>511241</v>
      </c>
      <c r="M35" s="194">
        <f t="shared" si="13"/>
        <v>536654</v>
      </c>
      <c r="N35" s="194">
        <f t="shared" si="13"/>
        <v>550802</v>
      </c>
      <c r="O35" s="194">
        <f t="shared" si="13"/>
        <v>580931</v>
      </c>
      <c r="P35" s="194">
        <f t="shared" si="13"/>
        <v>591418</v>
      </c>
      <c r="Q35" s="194">
        <f t="shared" si="13"/>
        <v>619160</v>
      </c>
      <c r="R35" s="194">
        <f t="shared" si="13"/>
        <v>633364</v>
      </c>
      <c r="S35" s="194">
        <f t="shared" si="13"/>
        <v>644351</v>
      </c>
      <c r="T35" s="194">
        <f t="shared" si="13"/>
        <v>654615</v>
      </c>
      <c r="U35" s="194">
        <f t="shared" si="13"/>
        <v>684966</v>
      </c>
      <c r="V35" s="194">
        <f t="shared" si="13"/>
        <v>692845</v>
      </c>
      <c r="W35" s="194">
        <f t="shared" si="13"/>
        <v>721364</v>
      </c>
      <c r="X35" s="194">
        <f t="shared" si="13"/>
        <v>730242</v>
      </c>
      <c r="Y35" s="194">
        <f t="shared" si="13"/>
        <v>740285</v>
      </c>
      <c r="Z35" s="194">
        <f t="shared" si="13"/>
        <v>748552</v>
      </c>
      <c r="AA35" s="194">
        <f t="shared" si="13"/>
        <v>773576</v>
      </c>
      <c r="AB35" s="194">
        <f t="shared" si="13"/>
        <v>786559</v>
      </c>
      <c r="AC35" s="194">
        <f t="shared" si="13"/>
        <v>799765</v>
      </c>
      <c r="AD35" s="194">
        <f t="shared" si="13"/>
        <v>831280</v>
      </c>
      <c r="AE35" s="194">
        <f t="shared" si="13"/>
        <v>836385</v>
      </c>
      <c r="AF35" s="194">
        <f t="shared" si="13"/>
        <v>854695</v>
      </c>
      <c r="AG35" s="194">
        <f t="shared" si="13"/>
        <v>863184</v>
      </c>
      <c r="AH35" s="194">
        <f t="shared" si="13"/>
        <v>893479</v>
      </c>
      <c r="AI35" s="194">
        <f t="shared" si="13"/>
        <v>926216</v>
      </c>
      <c r="AJ35" s="194">
        <f t="shared" si="13"/>
        <v>946690</v>
      </c>
      <c r="AK35" s="194">
        <f t="shared" si="13"/>
        <v>1030362</v>
      </c>
      <c r="AL35" s="194">
        <f t="shared" si="13"/>
        <v>1048061</v>
      </c>
      <c r="AM35" s="194">
        <f t="shared" si="13"/>
        <v>1080798</v>
      </c>
      <c r="AN35" s="194">
        <f t="shared" si="13"/>
        <v>1082573</v>
      </c>
      <c r="AO35" s="194">
        <f t="shared" si="13"/>
        <v>1093171</v>
      </c>
      <c r="AP35" s="104"/>
      <c r="AQ35" s="18"/>
      <c r="AR35" s="18"/>
      <c r="AS35" s="133"/>
      <c r="AT35" s="133"/>
      <c r="AU35" s="133"/>
      <c r="AV35" s="133"/>
      <c r="AW35" s="133"/>
      <c r="AX35" s="133"/>
      <c r="AY35" s="133"/>
      <c r="AZ35" s="133"/>
    </row>
    <row r="36" spans="1:52" x14ac:dyDescent="0.25">
      <c r="A36" s="90">
        <v>3625</v>
      </c>
      <c r="B36" s="194">
        <f t="shared" ref="B36:AO36" si="14">ROUND(B90*РАСЧЕТНЫЙ_КОЭФФИЦИЕНТ,0)</f>
        <v>359212</v>
      </c>
      <c r="C36" s="194">
        <f t="shared" si="14"/>
        <v>371196</v>
      </c>
      <c r="D36" s="194">
        <f t="shared" si="14"/>
        <v>378687</v>
      </c>
      <c r="E36" s="194">
        <f t="shared" si="14"/>
        <v>410813</v>
      </c>
      <c r="F36" s="194">
        <f t="shared" si="14"/>
        <v>425406</v>
      </c>
      <c r="G36" s="194">
        <f t="shared" si="14"/>
        <v>439388</v>
      </c>
      <c r="H36" s="194">
        <f t="shared" si="14"/>
        <v>462969</v>
      </c>
      <c r="I36" s="194">
        <f t="shared" si="14"/>
        <v>485441</v>
      </c>
      <c r="J36" s="194">
        <f t="shared" si="14"/>
        <v>512628</v>
      </c>
      <c r="K36" s="194">
        <f t="shared" si="14"/>
        <v>524058</v>
      </c>
      <c r="L36" s="194">
        <f t="shared" si="14"/>
        <v>533491</v>
      </c>
      <c r="M36" s="194">
        <f t="shared" si="14"/>
        <v>559514</v>
      </c>
      <c r="N36" s="194">
        <f t="shared" si="14"/>
        <v>575438</v>
      </c>
      <c r="O36" s="194">
        <f t="shared" si="14"/>
        <v>606343</v>
      </c>
      <c r="P36" s="194">
        <f t="shared" si="14"/>
        <v>616996</v>
      </c>
      <c r="Q36" s="194">
        <f t="shared" si="14"/>
        <v>627261</v>
      </c>
      <c r="R36" s="194">
        <f t="shared" si="14"/>
        <v>660719</v>
      </c>
      <c r="S36" s="194">
        <f t="shared" si="14"/>
        <v>672315</v>
      </c>
      <c r="T36" s="194">
        <f t="shared" si="14"/>
        <v>682580</v>
      </c>
      <c r="U36" s="194">
        <f t="shared" si="14"/>
        <v>692234</v>
      </c>
      <c r="V36" s="194">
        <f t="shared" si="14"/>
        <v>722973</v>
      </c>
      <c r="W36" s="194">
        <f t="shared" si="14"/>
        <v>745001</v>
      </c>
      <c r="X36" s="194">
        <f t="shared" si="14"/>
        <v>762312</v>
      </c>
      <c r="Y36" s="194">
        <f t="shared" si="14"/>
        <v>771190</v>
      </c>
      <c r="Z36" s="194">
        <f t="shared" si="14"/>
        <v>791664</v>
      </c>
      <c r="AA36" s="194">
        <f t="shared" si="14"/>
        <v>819628</v>
      </c>
      <c r="AB36" s="194">
        <f t="shared" si="14"/>
        <v>833833</v>
      </c>
      <c r="AC36" s="194">
        <f t="shared" si="14"/>
        <v>865737</v>
      </c>
      <c r="AD36" s="194">
        <f t="shared" si="14"/>
        <v>866735</v>
      </c>
      <c r="AE36" s="194">
        <f t="shared" si="14"/>
        <v>895477</v>
      </c>
      <c r="AF36" s="194">
        <f t="shared" si="14"/>
        <v>905520</v>
      </c>
      <c r="AG36" s="194">
        <f t="shared" si="14"/>
        <v>918725</v>
      </c>
      <c r="AH36" s="194">
        <f t="shared" si="14"/>
        <v>958286</v>
      </c>
      <c r="AI36" s="194">
        <f t="shared" si="14"/>
        <v>1079577</v>
      </c>
      <c r="AJ36" s="194">
        <f t="shared" si="14"/>
        <v>1097110</v>
      </c>
      <c r="AK36" s="194">
        <f t="shared" si="14"/>
        <v>1101660</v>
      </c>
      <c r="AL36" s="194">
        <f t="shared" si="14"/>
        <v>1105766</v>
      </c>
      <c r="AM36" s="194">
        <f t="shared" si="14"/>
        <v>1114255</v>
      </c>
      <c r="AN36" s="194">
        <f t="shared" si="14"/>
        <v>1174901</v>
      </c>
      <c r="AO36" s="194">
        <f t="shared" si="14"/>
        <v>1185554</v>
      </c>
      <c r="AP36" s="104"/>
      <c r="AQ36" s="18"/>
      <c r="AR36" s="18"/>
      <c r="AS36" s="133"/>
      <c r="AT36" s="133"/>
      <c r="AU36" s="133"/>
      <c r="AV36" s="133"/>
      <c r="AW36" s="133"/>
      <c r="AX36" s="133"/>
      <c r="AY36" s="133"/>
      <c r="AZ36" s="133"/>
    </row>
    <row r="37" spans="1:52" x14ac:dyDescent="0.25">
      <c r="A37" s="90">
        <v>3750</v>
      </c>
      <c r="B37" s="194">
        <f t="shared" ref="B37:AO37" si="15">ROUND(B91*РАСЧЕТНЫЙ_КОЭФФИЦИЕНТ,0)</f>
        <v>368089</v>
      </c>
      <c r="C37" s="194">
        <f t="shared" si="15"/>
        <v>401713</v>
      </c>
      <c r="D37" s="194">
        <f t="shared" si="15"/>
        <v>412699</v>
      </c>
      <c r="E37" s="194">
        <f t="shared" si="15"/>
        <v>435227</v>
      </c>
      <c r="F37" s="194">
        <f t="shared" si="15"/>
        <v>452538</v>
      </c>
      <c r="G37" s="194">
        <f t="shared" si="15"/>
        <v>480835</v>
      </c>
      <c r="H37" s="194">
        <f t="shared" si="15"/>
        <v>491267</v>
      </c>
      <c r="I37" s="194">
        <f t="shared" si="15"/>
        <v>501975</v>
      </c>
      <c r="J37" s="194">
        <f t="shared" si="15"/>
        <v>545698</v>
      </c>
      <c r="K37" s="194">
        <f t="shared" si="15"/>
        <v>556462</v>
      </c>
      <c r="L37" s="194">
        <f t="shared" si="15"/>
        <v>570000</v>
      </c>
      <c r="M37" s="194">
        <f t="shared" si="15"/>
        <v>584094</v>
      </c>
      <c r="N37" s="194">
        <f t="shared" si="15"/>
        <v>616497</v>
      </c>
      <c r="O37" s="194">
        <f t="shared" si="15"/>
        <v>647458</v>
      </c>
      <c r="P37" s="194">
        <f t="shared" si="15"/>
        <v>658222</v>
      </c>
      <c r="Q37" s="194">
        <f t="shared" si="15"/>
        <v>668209</v>
      </c>
      <c r="R37" s="194">
        <f t="shared" si="15"/>
        <v>669985</v>
      </c>
      <c r="S37" s="194">
        <f t="shared" si="15"/>
        <v>670762</v>
      </c>
      <c r="T37" s="194">
        <f t="shared" si="15"/>
        <v>681026</v>
      </c>
      <c r="U37" s="194">
        <f t="shared" si="15"/>
        <v>712486</v>
      </c>
      <c r="V37" s="194">
        <f t="shared" si="15"/>
        <v>721364</v>
      </c>
      <c r="W37" s="194">
        <f t="shared" si="15"/>
        <v>751493</v>
      </c>
      <c r="X37" s="194">
        <f t="shared" si="15"/>
        <v>761757</v>
      </c>
      <c r="Y37" s="194">
        <f t="shared" si="15"/>
        <v>803316</v>
      </c>
      <c r="Z37" s="194">
        <f t="shared" si="15"/>
        <v>787558</v>
      </c>
      <c r="AA37" s="194">
        <f t="shared" si="15"/>
        <v>831835</v>
      </c>
      <c r="AB37" s="194">
        <f t="shared" si="15"/>
        <v>845429</v>
      </c>
      <c r="AC37" s="194">
        <f t="shared" si="15"/>
        <v>846816</v>
      </c>
      <c r="AD37" s="194">
        <f t="shared" si="15"/>
        <v>855306</v>
      </c>
      <c r="AE37" s="194">
        <f t="shared" si="15"/>
        <v>869676</v>
      </c>
      <c r="AF37" s="194">
        <f t="shared" si="15"/>
        <v>898640</v>
      </c>
      <c r="AG37" s="194">
        <f t="shared" si="15"/>
        <v>913787</v>
      </c>
      <c r="AH37" s="194">
        <f t="shared" si="15"/>
        <v>1051058</v>
      </c>
      <c r="AI37" s="194">
        <f t="shared" si="15"/>
        <v>1053610</v>
      </c>
      <c r="AJ37" s="194">
        <f t="shared" si="15"/>
        <v>1071920</v>
      </c>
      <c r="AK37" s="194">
        <f t="shared" si="15"/>
        <v>1083516</v>
      </c>
      <c r="AL37" s="194">
        <f t="shared" si="15"/>
        <v>1093171</v>
      </c>
      <c r="AM37" s="194">
        <f t="shared" si="15"/>
        <v>1144217</v>
      </c>
      <c r="AN37" s="194">
        <f t="shared" si="15"/>
        <v>1145937</v>
      </c>
      <c r="AO37" s="194">
        <f t="shared" si="15"/>
        <v>1150876</v>
      </c>
      <c r="AP37" s="104"/>
      <c r="AQ37" s="18"/>
      <c r="AR37" s="18"/>
      <c r="AS37" s="133"/>
      <c r="AT37" s="133"/>
      <c r="AU37" s="133"/>
      <c r="AV37" s="133"/>
      <c r="AW37" s="133"/>
      <c r="AX37" s="133"/>
      <c r="AY37" s="133"/>
      <c r="AZ37" s="133"/>
    </row>
    <row r="38" spans="1:52" x14ac:dyDescent="0.25">
      <c r="A38" s="90">
        <v>3875</v>
      </c>
      <c r="B38" s="194">
        <f t="shared" ref="B38:AO38" si="16">ROUND(B92*РАСЧЕТНЫЙ_КОЭФФИЦИЕНТ,0)</f>
        <v>376357</v>
      </c>
      <c r="C38" s="194">
        <f t="shared" si="16"/>
        <v>406208</v>
      </c>
      <c r="D38" s="194">
        <f t="shared" si="16"/>
        <v>416528</v>
      </c>
      <c r="E38" s="194">
        <f t="shared" si="16"/>
        <v>438778</v>
      </c>
      <c r="F38" s="194">
        <f t="shared" si="16"/>
        <v>458086</v>
      </c>
      <c r="G38" s="194">
        <f t="shared" si="16"/>
        <v>488659</v>
      </c>
      <c r="H38" s="194">
        <f t="shared" si="16"/>
        <v>497370</v>
      </c>
      <c r="I38" s="194">
        <f t="shared" si="16"/>
        <v>521895</v>
      </c>
      <c r="J38" s="194">
        <f t="shared" si="16"/>
        <v>551080</v>
      </c>
      <c r="K38" s="194">
        <f t="shared" si="16"/>
        <v>563342</v>
      </c>
      <c r="L38" s="194">
        <f t="shared" si="16"/>
        <v>576658</v>
      </c>
      <c r="M38" s="194">
        <f t="shared" si="16"/>
        <v>591029</v>
      </c>
      <c r="N38" s="194">
        <f t="shared" si="16"/>
        <v>623377</v>
      </c>
      <c r="O38" s="194">
        <f t="shared" si="16"/>
        <v>655448</v>
      </c>
      <c r="P38" s="194">
        <f t="shared" si="16"/>
        <v>666156</v>
      </c>
      <c r="Q38" s="194">
        <f t="shared" si="16"/>
        <v>677087</v>
      </c>
      <c r="R38" s="194">
        <f t="shared" si="16"/>
        <v>711377</v>
      </c>
      <c r="S38" s="194">
        <f t="shared" si="16"/>
        <v>724194</v>
      </c>
      <c r="T38" s="194">
        <f t="shared" si="16"/>
        <v>735124</v>
      </c>
      <c r="U38" s="194">
        <f t="shared" si="16"/>
        <v>747553</v>
      </c>
      <c r="V38" s="194">
        <f t="shared" si="16"/>
        <v>780900</v>
      </c>
      <c r="W38" s="194">
        <f t="shared" si="16"/>
        <v>814579</v>
      </c>
      <c r="X38" s="194">
        <f t="shared" si="16"/>
        <v>824955</v>
      </c>
      <c r="Y38" s="194">
        <f t="shared" si="16"/>
        <v>835608</v>
      </c>
      <c r="Z38" s="194">
        <f t="shared" si="16"/>
        <v>844874</v>
      </c>
      <c r="AA38" s="194">
        <f t="shared" si="16"/>
        <v>852531</v>
      </c>
      <c r="AB38" s="194">
        <f t="shared" si="16"/>
        <v>865903</v>
      </c>
      <c r="AC38" s="194">
        <f t="shared" si="16"/>
        <v>880107</v>
      </c>
      <c r="AD38" s="194">
        <f t="shared" si="16"/>
        <v>894478</v>
      </c>
      <c r="AE38" s="194">
        <f t="shared" si="16"/>
        <v>909071</v>
      </c>
      <c r="AF38" s="194">
        <f t="shared" si="16"/>
        <v>1010886</v>
      </c>
      <c r="AG38" s="194">
        <f t="shared" si="16"/>
        <v>1020929</v>
      </c>
      <c r="AH38" s="194">
        <f t="shared" si="16"/>
        <v>1092228</v>
      </c>
      <c r="AI38" s="194">
        <f t="shared" si="16"/>
        <v>1103436</v>
      </c>
      <c r="AJ38" s="194">
        <f t="shared" si="16"/>
        <v>1142053</v>
      </c>
      <c r="AK38" s="194">
        <f t="shared" si="16"/>
        <v>1153040</v>
      </c>
      <c r="AL38" s="194">
        <f t="shared" si="16"/>
        <v>1184167</v>
      </c>
      <c r="AM38" s="194">
        <f t="shared" si="16"/>
        <v>1211965</v>
      </c>
      <c r="AN38" s="194">
        <f t="shared" si="16"/>
        <v>1213907</v>
      </c>
      <c r="AO38" s="194">
        <f t="shared" si="16"/>
        <v>1215072</v>
      </c>
      <c r="AP38" s="104"/>
      <c r="AQ38" s="18"/>
      <c r="AR38" s="18"/>
      <c r="AS38" s="133"/>
      <c r="AT38" s="133"/>
      <c r="AU38" s="133"/>
      <c r="AV38" s="133"/>
      <c r="AW38" s="133"/>
      <c r="AX38" s="133"/>
      <c r="AY38" s="133"/>
      <c r="AZ38" s="133"/>
    </row>
    <row r="39" spans="1:52" x14ac:dyDescent="0.25">
      <c r="A39" s="90">
        <v>4000</v>
      </c>
      <c r="B39" s="194">
        <f t="shared" ref="B39:AO39" si="17">ROUND(B93*РАСЧЕТНЫЙ_КОЭФФИЦИЕНТ,0)</f>
        <v>385789</v>
      </c>
      <c r="C39" s="194">
        <f t="shared" si="17"/>
        <v>419080</v>
      </c>
      <c r="D39" s="194">
        <f t="shared" si="17"/>
        <v>431065</v>
      </c>
      <c r="E39" s="194">
        <f t="shared" si="17"/>
        <v>454147</v>
      </c>
      <c r="F39" s="194">
        <f t="shared" si="17"/>
        <v>468129</v>
      </c>
      <c r="G39" s="194">
        <f t="shared" si="17"/>
        <v>494873</v>
      </c>
      <c r="H39" s="194">
        <f t="shared" si="17"/>
        <v>503973</v>
      </c>
      <c r="I39" s="194">
        <f t="shared" si="17"/>
        <v>528386</v>
      </c>
      <c r="J39" s="194">
        <f t="shared" si="17"/>
        <v>556906</v>
      </c>
      <c r="K39" s="194">
        <f t="shared" si="17"/>
        <v>569168</v>
      </c>
      <c r="L39" s="194">
        <f t="shared" si="17"/>
        <v>580376</v>
      </c>
      <c r="M39" s="194">
        <f t="shared" si="17"/>
        <v>609506</v>
      </c>
      <c r="N39" s="194">
        <f t="shared" si="17"/>
        <v>628593</v>
      </c>
      <c r="O39" s="194">
        <f t="shared" si="17"/>
        <v>664270</v>
      </c>
      <c r="P39" s="194">
        <f t="shared" si="17"/>
        <v>675089</v>
      </c>
      <c r="Q39" s="194">
        <f t="shared" si="17"/>
        <v>686519</v>
      </c>
      <c r="R39" s="194">
        <f t="shared" si="17"/>
        <v>722363</v>
      </c>
      <c r="S39" s="194">
        <f t="shared" si="17"/>
        <v>734348</v>
      </c>
      <c r="T39" s="194">
        <f t="shared" si="17"/>
        <v>745611</v>
      </c>
      <c r="U39" s="194">
        <f t="shared" si="17"/>
        <v>780067</v>
      </c>
      <c r="V39" s="194">
        <f t="shared" si="17"/>
        <v>790887</v>
      </c>
      <c r="W39" s="194">
        <f t="shared" si="17"/>
        <v>823568</v>
      </c>
      <c r="X39" s="194">
        <f t="shared" si="17"/>
        <v>835220</v>
      </c>
      <c r="Y39" s="194">
        <f t="shared" si="17"/>
        <v>847427</v>
      </c>
      <c r="Z39" s="194">
        <f t="shared" si="17"/>
        <v>849757</v>
      </c>
      <c r="AA39" s="194">
        <f t="shared" si="17"/>
        <v>852920</v>
      </c>
      <c r="AB39" s="194">
        <f t="shared" si="17"/>
        <v>885212</v>
      </c>
      <c r="AC39" s="194">
        <f t="shared" si="17"/>
        <v>890761</v>
      </c>
      <c r="AD39" s="194">
        <f t="shared" si="17"/>
        <v>895643</v>
      </c>
      <c r="AE39" s="194">
        <f t="shared" si="17"/>
        <v>990190</v>
      </c>
      <c r="AF39" s="194">
        <f t="shared" si="17"/>
        <v>1018155</v>
      </c>
      <c r="AG39" s="194">
        <f t="shared" si="17"/>
        <v>1028198</v>
      </c>
      <c r="AH39" s="194">
        <f t="shared" si="17"/>
        <v>1092228</v>
      </c>
      <c r="AI39" s="194">
        <f t="shared" si="17"/>
        <v>1116419</v>
      </c>
      <c r="AJ39" s="194">
        <f t="shared" si="17"/>
        <v>1142053</v>
      </c>
      <c r="AK39" s="194">
        <f t="shared" si="17"/>
        <v>1160752</v>
      </c>
      <c r="AL39" s="194">
        <f t="shared" si="17"/>
        <v>1184944</v>
      </c>
      <c r="AM39" s="194">
        <f t="shared" si="17"/>
        <v>1212131</v>
      </c>
      <c r="AN39" s="194">
        <f t="shared" si="17"/>
        <v>1214295</v>
      </c>
      <c r="AO39" s="194">
        <f t="shared" si="17"/>
        <v>1216848</v>
      </c>
      <c r="AP39" s="104"/>
      <c r="AQ39" s="134" t="s">
        <v>550</v>
      </c>
      <c r="AR39" s="18"/>
      <c r="AS39" s="133"/>
      <c r="AT39" s="133"/>
      <c r="AU39" s="133"/>
      <c r="AV39" s="134" t="s">
        <v>551</v>
      </c>
      <c r="AW39" s="133"/>
      <c r="AX39" s="133"/>
      <c r="AY39" s="133"/>
      <c r="AZ39" s="133"/>
    </row>
    <row r="40" spans="1:52" x14ac:dyDescent="0.25">
      <c r="A40" s="90">
        <v>4125</v>
      </c>
      <c r="B40" s="194">
        <f t="shared" ref="B40:AO40" si="18">ROUND(B94*РАСЧЕТНЫЙ_КОЭФФИЦИЕНТ,0)</f>
        <v>401935</v>
      </c>
      <c r="C40" s="194">
        <f t="shared" si="18"/>
        <v>425184</v>
      </c>
      <c r="D40" s="194">
        <f t="shared" si="18"/>
        <v>435837</v>
      </c>
      <c r="E40" s="194">
        <f t="shared" si="18"/>
        <v>460250</v>
      </c>
      <c r="F40" s="194">
        <f t="shared" si="18"/>
        <v>479948</v>
      </c>
      <c r="G40" s="194">
        <f t="shared" si="18"/>
        <v>513794</v>
      </c>
      <c r="H40" s="194">
        <f t="shared" si="18"/>
        <v>525057</v>
      </c>
      <c r="I40" s="194">
        <f t="shared" si="18"/>
        <v>552189</v>
      </c>
      <c r="J40" s="194">
        <f t="shared" si="18"/>
        <v>580542</v>
      </c>
      <c r="K40" s="194">
        <f t="shared" si="18"/>
        <v>590419</v>
      </c>
      <c r="L40" s="194">
        <f t="shared" si="18"/>
        <v>601627</v>
      </c>
      <c r="M40" s="194">
        <f t="shared" si="18"/>
        <v>632366</v>
      </c>
      <c r="N40" s="194">
        <f t="shared" si="18"/>
        <v>648512</v>
      </c>
      <c r="O40" s="194">
        <f t="shared" si="18"/>
        <v>683412</v>
      </c>
      <c r="P40" s="194">
        <f t="shared" si="18"/>
        <v>697949</v>
      </c>
      <c r="Q40" s="194">
        <f t="shared" si="18"/>
        <v>711932</v>
      </c>
      <c r="R40" s="194">
        <f t="shared" si="18"/>
        <v>751104</v>
      </c>
      <c r="S40" s="194">
        <f t="shared" si="18"/>
        <v>764088</v>
      </c>
      <c r="T40" s="194">
        <f t="shared" si="18"/>
        <v>774963</v>
      </c>
      <c r="U40" s="194">
        <f t="shared" si="18"/>
        <v>807422</v>
      </c>
      <c r="V40" s="194">
        <f t="shared" si="18"/>
        <v>818463</v>
      </c>
      <c r="W40" s="194">
        <f t="shared" si="18"/>
        <v>852198</v>
      </c>
      <c r="X40" s="194">
        <f t="shared" si="18"/>
        <v>865126</v>
      </c>
      <c r="Y40" s="194">
        <f t="shared" si="18"/>
        <v>876556</v>
      </c>
      <c r="Z40" s="194">
        <f t="shared" si="18"/>
        <v>878942</v>
      </c>
      <c r="AA40" s="194">
        <f t="shared" si="18"/>
        <v>882882</v>
      </c>
      <c r="AB40" s="194">
        <f t="shared" si="18"/>
        <v>885600</v>
      </c>
      <c r="AC40" s="194">
        <f t="shared" si="18"/>
        <v>899028</v>
      </c>
      <c r="AD40" s="194">
        <f t="shared" si="18"/>
        <v>971492</v>
      </c>
      <c r="AE40" s="194">
        <f t="shared" si="18"/>
        <v>1020319</v>
      </c>
      <c r="AF40" s="194">
        <f t="shared" si="18"/>
        <v>1029751</v>
      </c>
      <c r="AG40" s="194">
        <f t="shared" si="18"/>
        <v>1040016</v>
      </c>
      <c r="AH40" s="194">
        <f t="shared" si="18"/>
        <v>1118972</v>
      </c>
      <c r="AI40" s="194">
        <f t="shared" si="18"/>
        <v>1121135</v>
      </c>
      <c r="AJ40" s="194">
        <f t="shared" si="18"/>
        <v>1142997</v>
      </c>
      <c r="AK40" s="194">
        <f t="shared" si="18"/>
        <v>1174901</v>
      </c>
      <c r="AL40" s="194">
        <f t="shared" si="18"/>
        <v>1186164</v>
      </c>
      <c r="AM40" s="194">
        <f t="shared" si="18"/>
        <v>1212908</v>
      </c>
      <c r="AN40" s="194">
        <f t="shared" si="18"/>
        <v>1214684</v>
      </c>
      <c r="AO40" s="194">
        <f t="shared" si="18"/>
        <v>1272222</v>
      </c>
      <c r="AP40" s="104"/>
      <c r="AQ40" s="134" t="s">
        <v>262</v>
      </c>
      <c r="AR40" s="18"/>
      <c r="AS40" s="133"/>
      <c r="AT40" s="133"/>
      <c r="AU40" s="133"/>
      <c r="AV40" s="134" t="s">
        <v>1158</v>
      </c>
      <c r="AW40" s="133"/>
      <c r="AX40" s="133"/>
      <c r="AY40" s="133"/>
      <c r="AZ40" s="133"/>
    </row>
    <row r="41" spans="1:52" x14ac:dyDescent="0.25">
      <c r="A41" s="90">
        <v>4250</v>
      </c>
      <c r="B41" s="194">
        <f t="shared" ref="B41:AO41" si="19">ROUND(B95*РАСЧЕТНЫЙ_КОЭФФИЦИЕНТ,0)</f>
        <v>410203</v>
      </c>
      <c r="C41" s="194">
        <f t="shared" si="19"/>
        <v>431287</v>
      </c>
      <c r="D41" s="194">
        <f t="shared" si="19"/>
        <v>440720</v>
      </c>
      <c r="E41" s="194">
        <f t="shared" si="19"/>
        <v>478727</v>
      </c>
      <c r="F41" s="194">
        <f t="shared" si="19"/>
        <v>500200</v>
      </c>
      <c r="G41" s="194">
        <f t="shared" si="19"/>
        <v>518676</v>
      </c>
      <c r="H41" s="194">
        <f t="shared" si="19"/>
        <v>530717</v>
      </c>
      <c r="I41" s="194">
        <f t="shared" si="19"/>
        <v>557904</v>
      </c>
      <c r="J41" s="194">
        <f t="shared" si="19"/>
        <v>587090</v>
      </c>
      <c r="K41" s="194">
        <f t="shared" si="19"/>
        <v>597521</v>
      </c>
      <c r="L41" s="194">
        <f t="shared" si="19"/>
        <v>609339</v>
      </c>
      <c r="M41" s="194">
        <f t="shared" si="19"/>
        <v>639246</v>
      </c>
      <c r="N41" s="194">
        <f t="shared" si="19"/>
        <v>656557</v>
      </c>
      <c r="O41" s="194">
        <f t="shared" si="19"/>
        <v>690237</v>
      </c>
      <c r="P41" s="194">
        <f t="shared" si="19"/>
        <v>704608</v>
      </c>
      <c r="Q41" s="194">
        <f t="shared" si="19"/>
        <v>717647</v>
      </c>
      <c r="R41" s="194">
        <f t="shared" si="19"/>
        <v>757208</v>
      </c>
      <c r="S41" s="194">
        <f t="shared" si="19"/>
        <v>770191</v>
      </c>
      <c r="T41" s="194">
        <f t="shared" si="19"/>
        <v>781843</v>
      </c>
      <c r="U41" s="194">
        <f t="shared" si="19"/>
        <v>818463</v>
      </c>
      <c r="V41" s="194">
        <f t="shared" si="19"/>
        <v>828284</v>
      </c>
      <c r="W41" s="194">
        <f t="shared" si="19"/>
        <v>863351</v>
      </c>
      <c r="X41" s="194">
        <f t="shared" si="19"/>
        <v>874614</v>
      </c>
      <c r="Y41" s="194">
        <f t="shared" si="19"/>
        <v>886821</v>
      </c>
      <c r="Z41" s="194">
        <f t="shared" si="19"/>
        <v>890761</v>
      </c>
      <c r="AA41" s="194">
        <f t="shared" si="19"/>
        <v>894700</v>
      </c>
      <c r="AB41" s="194">
        <f t="shared" si="19"/>
        <v>904133</v>
      </c>
      <c r="AC41" s="194">
        <f t="shared" si="19"/>
        <v>974432</v>
      </c>
      <c r="AD41" s="194">
        <f t="shared" si="19"/>
        <v>1020929</v>
      </c>
      <c r="AE41" s="194">
        <f t="shared" si="19"/>
        <v>1034523</v>
      </c>
      <c r="AF41" s="194">
        <f t="shared" si="19"/>
        <v>1086901</v>
      </c>
      <c r="AG41" s="194">
        <f t="shared" si="19"/>
        <v>1097332</v>
      </c>
      <c r="AH41" s="194">
        <f t="shared" si="19"/>
        <v>1120747</v>
      </c>
      <c r="AI41" s="194">
        <f t="shared" si="19"/>
        <v>1144606</v>
      </c>
      <c r="AJ41" s="194">
        <f t="shared" si="19"/>
        <v>1156591</v>
      </c>
      <c r="AK41" s="194">
        <f t="shared" si="19"/>
        <v>1188717</v>
      </c>
      <c r="AL41" s="194">
        <f t="shared" si="19"/>
        <v>1203864</v>
      </c>
      <c r="AM41" s="194">
        <f t="shared" si="19"/>
        <v>1214295</v>
      </c>
      <c r="AN41" s="194">
        <f t="shared" si="19"/>
        <v>1276550</v>
      </c>
      <c r="AO41" s="194">
        <f t="shared" si="19"/>
        <v>1277327</v>
      </c>
      <c r="AP41" s="104"/>
      <c r="AQ41" s="18"/>
      <c r="AR41" s="18"/>
      <c r="AS41" s="133"/>
      <c r="AT41" s="133"/>
      <c r="AU41" s="133"/>
      <c r="AV41" s="133"/>
      <c r="AW41" s="133"/>
      <c r="AX41" s="133"/>
      <c r="AY41" s="133"/>
      <c r="AZ41" s="133"/>
    </row>
    <row r="42" spans="1:52" x14ac:dyDescent="0.25">
      <c r="A42" s="90">
        <v>4375</v>
      </c>
      <c r="B42" s="194">
        <f t="shared" ref="B42:AO42" si="20">ROUND(B96*РАСЧЕТНЫЙ_КОЭФФИЦИЕНТ,0)</f>
        <v>420245</v>
      </c>
      <c r="C42" s="194">
        <f t="shared" si="20"/>
        <v>435837</v>
      </c>
      <c r="D42" s="194">
        <f t="shared" si="20"/>
        <v>444493</v>
      </c>
      <c r="E42" s="194">
        <f t="shared" si="20"/>
        <v>482112</v>
      </c>
      <c r="F42" s="194">
        <f t="shared" si="20"/>
        <v>503751</v>
      </c>
      <c r="G42" s="194">
        <f t="shared" si="20"/>
        <v>522671</v>
      </c>
      <c r="H42" s="194">
        <f t="shared" si="20"/>
        <v>535488</v>
      </c>
      <c r="I42" s="194">
        <f t="shared" si="20"/>
        <v>564840</v>
      </c>
      <c r="J42" s="194">
        <f t="shared" si="20"/>
        <v>593581</v>
      </c>
      <c r="K42" s="194">
        <f t="shared" si="20"/>
        <v>604013</v>
      </c>
      <c r="L42" s="194">
        <f t="shared" si="20"/>
        <v>616996</v>
      </c>
      <c r="M42" s="194">
        <f t="shared" si="20"/>
        <v>647513</v>
      </c>
      <c r="N42" s="194">
        <f t="shared" si="20"/>
        <v>664658</v>
      </c>
      <c r="O42" s="194">
        <f t="shared" si="20"/>
        <v>699336</v>
      </c>
      <c r="P42" s="194">
        <f t="shared" si="20"/>
        <v>713319</v>
      </c>
      <c r="Q42" s="194">
        <f t="shared" si="20"/>
        <v>755266</v>
      </c>
      <c r="R42" s="194">
        <f t="shared" si="20"/>
        <v>765086</v>
      </c>
      <c r="S42" s="194">
        <f t="shared" si="20"/>
        <v>779679</v>
      </c>
      <c r="T42" s="194">
        <f t="shared" si="20"/>
        <v>792052</v>
      </c>
      <c r="U42" s="194">
        <f t="shared" si="20"/>
        <v>827896</v>
      </c>
      <c r="V42" s="194">
        <f t="shared" si="20"/>
        <v>838771</v>
      </c>
      <c r="W42" s="194">
        <f t="shared" si="20"/>
        <v>871674</v>
      </c>
      <c r="X42" s="194">
        <f t="shared" si="20"/>
        <v>884269</v>
      </c>
      <c r="Y42" s="194">
        <f t="shared" si="20"/>
        <v>923996</v>
      </c>
      <c r="Z42" s="194">
        <f t="shared" si="20"/>
        <v>914564</v>
      </c>
      <c r="AA42" s="194">
        <f t="shared" si="20"/>
        <v>925605</v>
      </c>
      <c r="AB42" s="194">
        <f t="shared" si="20"/>
        <v>975043</v>
      </c>
      <c r="AC42" s="194">
        <f t="shared" si="20"/>
        <v>1025812</v>
      </c>
      <c r="AD42" s="194">
        <f t="shared" si="20"/>
        <v>1036853</v>
      </c>
      <c r="AE42" s="194">
        <f t="shared" si="20"/>
        <v>1093171</v>
      </c>
      <c r="AF42" s="194">
        <f t="shared" si="20"/>
        <v>1099885</v>
      </c>
      <c r="AG42" s="194">
        <f t="shared" si="20"/>
        <v>1113479</v>
      </c>
      <c r="AH42" s="194">
        <f t="shared" si="20"/>
        <v>1184944</v>
      </c>
      <c r="AI42" s="194">
        <f t="shared" si="20"/>
        <v>1186331</v>
      </c>
      <c r="AJ42" s="194">
        <f t="shared" si="20"/>
        <v>1188717</v>
      </c>
      <c r="AK42" s="194">
        <f t="shared" si="20"/>
        <v>1202865</v>
      </c>
      <c r="AL42" s="194">
        <f t="shared" si="20"/>
        <v>1217458</v>
      </c>
      <c r="AM42" s="194">
        <f t="shared" si="20"/>
        <v>1266895</v>
      </c>
      <c r="AN42" s="194">
        <f t="shared" si="20"/>
        <v>1276938</v>
      </c>
      <c r="AO42" s="194">
        <f t="shared" si="20"/>
        <v>1278880</v>
      </c>
      <c r="AP42" s="104"/>
      <c r="AQ42" s="18"/>
      <c r="AR42" s="18"/>
      <c r="AS42" s="133"/>
      <c r="AT42" s="133"/>
      <c r="AU42" s="133"/>
      <c r="AV42" s="133"/>
      <c r="AW42" s="133"/>
      <c r="AX42" s="133"/>
      <c r="AY42" s="133"/>
      <c r="AZ42" s="133"/>
    </row>
    <row r="43" spans="1:52" x14ac:dyDescent="0.25">
      <c r="A43" s="90">
        <v>4500</v>
      </c>
      <c r="B43" s="194">
        <f t="shared" ref="B43:AO43" si="21">ROUND(B97*РАСЧЕТНЫЙ_КОЭФФИЦИЕНТ,0)</f>
        <v>428735</v>
      </c>
      <c r="C43" s="194">
        <f t="shared" si="21"/>
        <v>465355</v>
      </c>
      <c r="D43" s="194">
        <f t="shared" si="21"/>
        <v>477950</v>
      </c>
      <c r="E43" s="194">
        <f t="shared" si="21"/>
        <v>504528</v>
      </c>
      <c r="F43" s="194">
        <f t="shared" si="21"/>
        <v>528386</v>
      </c>
      <c r="G43" s="194">
        <f t="shared" si="21"/>
        <v>565561</v>
      </c>
      <c r="H43" s="194">
        <f t="shared" si="21"/>
        <v>576437</v>
      </c>
      <c r="I43" s="194">
        <f t="shared" si="21"/>
        <v>605788</v>
      </c>
      <c r="J43" s="194">
        <f t="shared" si="21"/>
        <v>619382</v>
      </c>
      <c r="K43" s="194">
        <f t="shared" si="21"/>
        <v>631755</v>
      </c>
      <c r="L43" s="194">
        <f t="shared" si="21"/>
        <v>644739</v>
      </c>
      <c r="M43" s="194">
        <f t="shared" si="21"/>
        <v>677642</v>
      </c>
      <c r="N43" s="194">
        <f t="shared" si="21"/>
        <v>697339</v>
      </c>
      <c r="O43" s="194">
        <f t="shared" si="21"/>
        <v>736345</v>
      </c>
      <c r="P43" s="194">
        <f t="shared" si="21"/>
        <v>748330</v>
      </c>
      <c r="Q43" s="194">
        <f t="shared" si="21"/>
        <v>769248</v>
      </c>
      <c r="R43" s="194">
        <f t="shared" si="21"/>
        <v>827785</v>
      </c>
      <c r="S43" s="194">
        <f t="shared" si="21"/>
        <v>842932</v>
      </c>
      <c r="T43" s="194">
        <f t="shared" si="21"/>
        <v>856304</v>
      </c>
      <c r="U43" s="194">
        <f t="shared" si="21"/>
        <v>879109</v>
      </c>
      <c r="V43" s="194">
        <f t="shared" si="21"/>
        <v>908849</v>
      </c>
      <c r="W43" s="194">
        <f t="shared" si="21"/>
        <v>947633</v>
      </c>
      <c r="X43" s="194">
        <f t="shared" si="21"/>
        <v>959895</v>
      </c>
      <c r="Y43" s="194">
        <f t="shared" si="21"/>
        <v>972879</v>
      </c>
      <c r="Z43" s="194">
        <f t="shared" si="21"/>
        <v>1009499</v>
      </c>
      <c r="AA43" s="194">
        <f t="shared" si="21"/>
        <v>1042790</v>
      </c>
      <c r="AB43" s="194">
        <f t="shared" si="21"/>
        <v>1095723</v>
      </c>
      <c r="AC43" s="194">
        <f t="shared" si="21"/>
        <v>1106598</v>
      </c>
      <c r="AD43" s="194">
        <f t="shared" si="21"/>
        <v>1122523</v>
      </c>
      <c r="AE43" s="194">
        <f t="shared" si="21"/>
        <v>1136117</v>
      </c>
      <c r="AF43" s="194">
        <f t="shared" si="21"/>
        <v>1143385</v>
      </c>
      <c r="AG43" s="194">
        <f t="shared" si="21"/>
        <v>1178452</v>
      </c>
      <c r="AH43" s="194">
        <f t="shared" si="21"/>
        <v>1203476</v>
      </c>
      <c r="AI43" s="194">
        <f t="shared" si="21"/>
        <v>1206250</v>
      </c>
      <c r="AJ43" s="194">
        <f t="shared" si="21"/>
        <v>1280489</v>
      </c>
      <c r="AK43" s="194">
        <f t="shared" si="21"/>
        <v>1282431</v>
      </c>
      <c r="AL43" s="194">
        <f t="shared" si="21"/>
        <v>1292086</v>
      </c>
      <c r="AM43" s="194">
        <f t="shared" si="21"/>
        <v>1312005</v>
      </c>
      <c r="AN43" s="194">
        <f t="shared" si="21"/>
        <v>1320050</v>
      </c>
      <c r="AO43" s="194">
        <f t="shared" si="21"/>
        <v>1359611</v>
      </c>
      <c r="AP43" s="104"/>
      <c r="AQ43" s="18"/>
      <c r="AR43" s="18"/>
      <c r="AS43" s="133"/>
      <c r="AT43" s="133"/>
      <c r="AU43" s="133"/>
      <c r="AV43" s="133"/>
      <c r="AW43" s="133"/>
      <c r="AX43" s="133"/>
      <c r="AY43" s="133"/>
      <c r="AZ43" s="133"/>
    </row>
    <row r="44" spans="1:52" x14ac:dyDescent="0.25">
      <c r="A44" s="90">
        <v>4625</v>
      </c>
      <c r="B44" s="194">
        <f t="shared" ref="B44:AO44" si="22">ROUND(B98*РАСЧЕТНЫЙ_КОЭФФИЦИЕНТ,0)</f>
        <v>445269</v>
      </c>
      <c r="C44" s="194">
        <f t="shared" si="22"/>
        <v>469905</v>
      </c>
      <c r="D44" s="194">
        <f t="shared" si="22"/>
        <v>483277</v>
      </c>
      <c r="E44" s="194">
        <f t="shared" si="22"/>
        <v>510631</v>
      </c>
      <c r="F44" s="194">
        <f t="shared" si="22"/>
        <v>533324</v>
      </c>
      <c r="G44" s="194">
        <f t="shared" si="22"/>
        <v>571720</v>
      </c>
      <c r="H44" s="194">
        <f t="shared" si="22"/>
        <v>584315</v>
      </c>
      <c r="I44" s="194">
        <f t="shared" si="22"/>
        <v>615221</v>
      </c>
      <c r="J44" s="194">
        <f t="shared" si="22"/>
        <v>646348</v>
      </c>
      <c r="K44" s="194">
        <f t="shared" si="22"/>
        <v>657168</v>
      </c>
      <c r="L44" s="194">
        <f t="shared" si="22"/>
        <v>672315</v>
      </c>
      <c r="M44" s="194">
        <f t="shared" si="22"/>
        <v>687906</v>
      </c>
      <c r="N44" s="194">
        <f t="shared" si="22"/>
        <v>729077</v>
      </c>
      <c r="O44" s="194">
        <f t="shared" si="22"/>
        <v>767916</v>
      </c>
      <c r="P44" s="194">
        <f t="shared" si="22"/>
        <v>782342</v>
      </c>
      <c r="Q44" s="194">
        <f t="shared" si="22"/>
        <v>795326</v>
      </c>
      <c r="R44" s="194">
        <f t="shared" si="22"/>
        <v>836662</v>
      </c>
      <c r="S44" s="194">
        <f t="shared" si="22"/>
        <v>852143</v>
      </c>
      <c r="T44" s="194">
        <f t="shared" si="22"/>
        <v>865126</v>
      </c>
      <c r="U44" s="194">
        <f t="shared" si="22"/>
        <v>903134</v>
      </c>
      <c r="V44" s="194">
        <f t="shared" si="22"/>
        <v>916950</v>
      </c>
      <c r="W44" s="194">
        <f t="shared" si="22"/>
        <v>956178</v>
      </c>
      <c r="X44" s="194">
        <f t="shared" si="22"/>
        <v>969883</v>
      </c>
      <c r="Y44" s="194">
        <f t="shared" si="22"/>
        <v>983421</v>
      </c>
      <c r="Z44" s="194">
        <f t="shared" si="22"/>
        <v>1057938</v>
      </c>
      <c r="AA44" s="194">
        <f t="shared" si="22"/>
        <v>1074694</v>
      </c>
      <c r="AB44" s="194">
        <f t="shared" si="22"/>
        <v>1107764</v>
      </c>
      <c r="AC44" s="194">
        <f t="shared" si="22"/>
        <v>1122911</v>
      </c>
      <c r="AD44" s="194">
        <f t="shared" si="22"/>
        <v>1137504</v>
      </c>
      <c r="AE44" s="194">
        <f t="shared" si="22"/>
        <v>1144994</v>
      </c>
      <c r="AF44" s="194">
        <f t="shared" si="22"/>
        <v>1180005</v>
      </c>
      <c r="AG44" s="194">
        <f t="shared" si="22"/>
        <v>1192046</v>
      </c>
      <c r="AH44" s="194">
        <f t="shared" si="22"/>
        <v>1217070</v>
      </c>
      <c r="AI44" s="194">
        <f t="shared" si="22"/>
        <v>1232605</v>
      </c>
      <c r="AJ44" s="194">
        <f t="shared" si="22"/>
        <v>1289922</v>
      </c>
      <c r="AK44" s="194">
        <f t="shared" si="22"/>
        <v>1292086</v>
      </c>
      <c r="AL44" s="194">
        <f t="shared" si="22"/>
        <v>1302350</v>
      </c>
      <c r="AM44" s="194">
        <f t="shared" si="22"/>
        <v>1314169</v>
      </c>
      <c r="AN44" s="194">
        <f t="shared" si="22"/>
        <v>1363606</v>
      </c>
      <c r="AO44" s="194">
        <f t="shared" si="22"/>
        <v>1374814</v>
      </c>
      <c r="AP44" s="104"/>
      <c r="AQ44" s="18"/>
      <c r="AR44" s="18"/>
      <c r="AS44" s="133"/>
      <c r="AT44" s="133"/>
      <c r="AU44" s="133"/>
      <c r="AV44" s="133"/>
      <c r="AW44" s="133"/>
      <c r="AX44" s="133"/>
      <c r="AY44" s="133"/>
      <c r="AZ44" s="133"/>
    </row>
    <row r="45" spans="1:52" x14ac:dyDescent="0.25">
      <c r="A45" s="90">
        <v>4750</v>
      </c>
      <c r="B45" s="194">
        <f t="shared" ref="B45:AO45" si="23">ROUND(B99*РАСЧЕТНЫЙ_КОЭФФИЦИЕНТ,0)</f>
        <v>454147</v>
      </c>
      <c r="C45" s="194">
        <f t="shared" si="23"/>
        <v>475231</v>
      </c>
      <c r="D45" s="194">
        <f t="shared" si="23"/>
        <v>488603</v>
      </c>
      <c r="E45" s="194">
        <f t="shared" si="23"/>
        <v>530162</v>
      </c>
      <c r="F45" s="194">
        <f t="shared" si="23"/>
        <v>555352</v>
      </c>
      <c r="G45" s="194">
        <f t="shared" si="23"/>
        <v>577602</v>
      </c>
      <c r="H45" s="194">
        <f t="shared" si="23"/>
        <v>591029</v>
      </c>
      <c r="I45" s="194">
        <f t="shared" si="23"/>
        <v>621158</v>
      </c>
      <c r="J45" s="194">
        <f t="shared" si="23"/>
        <v>653062</v>
      </c>
      <c r="K45" s="194">
        <f t="shared" si="23"/>
        <v>665047</v>
      </c>
      <c r="L45" s="194">
        <f t="shared" si="23"/>
        <v>677864</v>
      </c>
      <c r="M45" s="194">
        <f t="shared" si="23"/>
        <v>712486</v>
      </c>
      <c r="N45" s="194">
        <f t="shared" si="23"/>
        <v>734570</v>
      </c>
      <c r="O45" s="194">
        <f t="shared" si="23"/>
        <v>776794</v>
      </c>
      <c r="P45" s="194">
        <f t="shared" si="23"/>
        <v>791276</v>
      </c>
      <c r="Q45" s="194">
        <f t="shared" si="23"/>
        <v>820239</v>
      </c>
      <c r="R45" s="194">
        <f t="shared" si="23"/>
        <v>847427</v>
      </c>
      <c r="S45" s="194">
        <f t="shared" si="23"/>
        <v>863351</v>
      </c>
      <c r="T45" s="194">
        <f t="shared" si="23"/>
        <v>875169</v>
      </c>
      <c r="U45" s="194">
        <f t="shared" si="23"/>
        <v>913565</v>
      </c>
      <c r="V45" s="194">
        <f t="shared" si="23"/>
        <v>926604</v>
      </c>
      <c r="W45" s="194">
        <f t="shared" si="23"/>
        <v>966165</v>
      </c>
      <c r="X45" s="194">
        <f t="shared" si="23"/>
        <v>980536</v>
      </c>
      <c r="Y45" s="194">
        <f t="shared" si="23"/>
        <v>993908</v>
      </c>
      <c r="Z45" s="194">
        <f t="shared" si="23"/>
        <v>1069368</v>
      </c>
      <c r="AA45" s="194">
        <f t="shared" si="23"/>
        <v>1080798</v>
      </c>
      <c r="AB45" s="194">
        <f t="shared" si="23"/>
        <v>1122911</v>
      </c>
      <c r="AC45" s="194">
        <f t="shared" si="23"/>
        <v>1137504</v>
      </c>
      <c r="AD45" s="194">
        <f t="shared" si="23"/>
        <v>1153040</v>
      </c>
      <c r="AE45" s="194">
        <f t="shared" si="23"/>
        <v>1157201</v>
      </c>
      <c r="AF45" s="194">
        <f t="shared" si="23"/>
        <v>1193821</v>
      </c>
      <c r="AG45" s="194">
        <f t="shared" si="23"/>
        <v>1204641</v>
      </c>
      <c r="AH45" s="194">
        <f t="shared" si="23"/>
        <v>1255687</v>
      </c>
      <c r="AI45" s="194">
        <f t="shared" si="23"/>
        <v>1291919</v>
      </c>
      <c r="AJ45" s="194">
        <f t="shared" si="23"/>
        <v>1303516</v>
      </c>
      <c r="AK45" s="194">
        <f t="shared" si="23"/>
        <v>1314557</v>
      </c>
      <c r="AL45" s="194">
        <f t="shared" si="23"/>
        <v>1317109</v>
      </c>
      <c r="AM45" s="194">
        <f t="shared" si="23"/>
        <v>1366935</v>
      </c>
      <c r="AN45" s="194">
        <f t="shared" si="23"/>
        <v>1378754</v>
      </c>
      <c r="AO45" s="194">
        <f t="shared" si="23"/>
        <v>1390738</v>
      </c>
      <c r="AP45" s="104"/>
      <c r="AQ45" s="18"/>
      <c r="AR45" s="18"/>
      <c r="AS45" s="133"/>
      <c r="AT45" s="133"/>
      <c r="AU45" s="133"/>
      <c r="AV45" s="133"/>
      <c r="AW45" s="133"/>
      <c r="AX45" s="133"/>
      <c r="AY45" s="133"/>
      <c r="AZ45" s="133"/>
    </row>
    <row r="46" spans="1:52" x14ac:dyDescent="0.25">
      <c r="A46" s="90">
        <v>4875</v>
      </c>
      <c r="B46" s="194">
        <f t="shared" ref="B46:AO46" si="24">ROUND(B100*РАСЧЕТНЫЙ_КОЭФФИЦИЕНТ,0)</f>
        <v>462803</v>
      </c>
      <c r="C46" s="194">
        <f t="shared" si="24"/>
        <v>480502</v>
      </c>
      <c r="D46" s="194">
        <f t="shared" si="24"/>
        <v>493930</v>
      </c>
      <c r="E46" s="194">
        <f t="shared" si="24"/>
        <v>535877</v>
      </c>
      <c r="F46" s="194">
        <f t="shared" si="24"/>
        <v>560679</v>
      </c>
      <c r="G46" s="194">
        <f t="shared" si="24"/>
        <v>584094</v>
      </c>
      <c r="H46" s="194">
        <f t="shared" si="24"/>
        <v>597299</v>
      </c>
      <c r="I46" s="194">
        <f t="shared" si="24"/>
        <v>627261</v>
      </c>
      <c r="J46" s="194">
        <f t="shared" si="24"/>
        <v>660719</v>
      </c>
      <c r="K46" s="194">
        <f t="shared" si="24"/>
        <v>672315</v>
      </c>
      <c r="L46" s="194">
        <f t="shared" si="24"/>
        <v>685354</v>
      </c>
      <c r="M46" s="194">
        <f t="shared" si="24"/>
        <v>719810</v>
      </c>
      <c r="N46" s="194">
        <f t="shared" si="24"/>
        <v>739896</v>
      </c>
      <c r="O46" s="194">
        <f t="shared" si="24"/>
        <v>779679</v>
      </c>
      <c r="P46" s="194">
        <f t="shared" si="24"/>
        <v>796824</v>
      </c>
      <c r="Q46" s="194">
        <f t="shared" si="24"/>
        <v>845041</v>
      </c>
      <c r="R46" s="194">
        <f t="shared" si="24"/>
        <v>857081</v>
      </c>
      <c r="S46" s="194">
        <f t="shared" si="24"/>
        <v>871618</v>
      </c>
      <c r="T46" s="194">
        <f t="shared" si="24"/>
        <v>883825</v>
      </c>
      <c r="U46" s="194">
        <f t="shared" si="24"/>
        <v>922443</v>
      </c>
      <c r="V46" s="194">
        <f t="shared" si="24"/>
        <v>936425</v>
      </c>
      <c r="W46" s="194">
        <f t="shared" si="24"/>
        <v>975986</v>
      </c>
      <c r="X46" s="194">
        <f t="shared" si="24"/>
        <v>990190</v>
      </c>
      <c r="Y46" s="194">
        <f t="shared" si="24"/>
        <v>1003951</v>
      </c>
      <c r="Z46" s="194">
        <f t="shared" si="24"/>
        <v>1080798</v>
      </c>
      <c r="AA46" s="194">
        <f t="shared" si="24"/>
        <v>1126462</v>
      </c>
      <c r="AB46" s="194">
        <f t="shared" si="24"/>
        <v>1136117</v>
      </c>
      <c r="AC46" s="194">
        <f t="shared" si="24"/>
        <v>1148101</v>
      </c>
      <c r="AD46" s="194">
        <f t="shared" si="24"/>
        <v>1158755</v>
      </c>
      <c r="AE46" s="194">
        <f t="shared" si="24"/>
        <v>1170018</v>
      </c>
      <c r="AF46" s="194">
        <f t="shared" si="24"/>
        <v>1207193</v>
      </c>
      <c r="AG46" s="194">
        <f t="shared" si="24"/>
        <v>1232605</v>
      </c>
      <c r="AH46" s="194">
        <f t="shared" si="24"/>
        <v>1271833</v>
      </c>
      <c r="AI46" s="194">
        <f t="shared" si="24"/>
        <v>1305680</v>
      </c>
      <c r="AJ46" s="194">
        <f t="shared" si="24"/>
        <v>1308065</v>
      </c>
      <c r="AK46" s="194">
        <f t="shared" si="24"/>
        <v>1328706</v>
      </c>
      <c r="AL46" s="194">
        <f t="shared" si="24"/>
        <v>1372817</v>
      </c>
      <c r="AM46" s="194">
        <f t="shared" si="24"/>
        <v>1382471</v>
      </c>
      <c r="AN46" s="194">
        <f t="shared" si="24"/>
        <v>1394678</v>
      </c>
      <c r="AO46" s="194">
        <f t="shared" si="24"/>
        <v>1396287</v>
      </c>
      <c r="AP46" s="104"/>
      <c r="AQ46" s="18"/>
      <c r="AR46" s="18"/>
      <c r="AS46" s="133"/>
      <c r="AT46" s="133"/>
      <c r="AU46" s="133"/>
      <c r="AV46" s="133"/>
      <c r="AW46" s="133"/>
      <c r="AX46" s="133"/>
      <c r="AY46" s="133"/>
      <c r="AZ46" s="133"/>
    </row>
    <row r="47" spans="1:52" x14ac:dyDescent="0.25">
      <c r="A47" s="90">
        <v>5000</v>
      </c>
      <c r="B47" s="194">
        <f t="shared" ref="B47:AO47" si="25">ROUND(B101*РАСЧЕТНЫЙ_КОЭФФИЦИЕНТ,0)</f>
        <v>486051</v>
      </c>
      <c r="C47" s="194">
        <f t="shared" si="25"/>
        <v>495872</v>
      </c>
      <c r="D47" s="194">
        <f t="shared" si="25"/>
        <v>530717</v>
      </c>
      <c r="E47" s="194">
        <f t="shared" si="25"/>
        <v>574439</v>
      </c>
      <c r="F47" s="194">
        <f t="shared" si="25"/>
        <v>584704</v>
      </c>
      <c r="G47" s="194">
        <f t="shared" si="25"/>
        <v>605788</v>
      </c>
      <c r="H47" s="194">
        <f t="shared" si="25"/>
        <v>627039</v>
      </c>
      <c r="I47" s="194">
        <f t="shared" si="25"/>
        <v>647902</v>
      </c>
      <c r="J47" s="194">
        <f t="shared" si="25"/>
        <v>670762</v>
      </c>
      <c r="K47" s="194">
        <f t="shared" si="25"/>
        <v>691624</v>
      </c>
      <c r="L47" s="194">
        <f t="shared" si="25"/>
        <v>712320</v>
      </c>
      <c r="M47" s="194">
        <f t="shared" si="25"/>
        <v>755266</v>
      </c>
      <c r="N47" s="194">
        <f t="shared" si="25"/>
        <v>785006</v>
      </c>
      <c r="O47" s="194">
        <f t="shared" si="25"/>
        <v>785561</v>
      </c>
      <c r="P47" s="194">
        <f t="shared" si="25"/>
        <v>805091</v>
      </c>
      <c r="Q47" s="194">
        <f t="shared" si="25"/>
        <v>850756</v>
      </c>
      <c r="R47" s="194">
        <f t="shared" si="25"/>
        <v>889928</v>
      </c>
      <c r="S47" s="194">
        <f t="shared" si="25"/>
        <v>912011</v>
      </c>
      <c r="T47" s="194">
        <f t="shared" si="25"/>
        <v>935260</v>
      </c>
      <c r="U47" s="194">
        <f t="shared" si="25"/>
        <v>976430</v>
      </c>
      <c r="V47" s="194">
        <f t="shared" si="25"/>
        <v>999456</v>
      </c>
      <c r="W47" s="194">
        <f t="shared" si="25"/>
        <v>1022705</v>
      </c>
      <c r="X47" s="194">
        <f t="shared" si="25"/>
        <v>1045343</v>
      </c>
      <c r="Y47" s="194">
        <f t="shared" si="25"/>
        <v>1068203</v>
      </c>
      <c r="Z47" s="194">
        <f t="shared" si="25"/>
        <v>1135118</v>
      </c>
      <c r="AA47" s="194">
        <f t="shared" si="25"/>
        <v>1171738</v>
      </c>
      <c r="AB47" s="194">
        <f t="shared" si="25"/>
        <v>1182613</v>
      </c>
      <c r="AC47" s="194">
        <f t="shared" si="25"/>
        <v>1193599</v>
      </c>
      <c r="AD47" s="194">
        <f t="shared" si="25"/>
        <v>1207027</v>
      </c>
      <c r="AE47" s="194">
        <f t="shared" si="25"/>
        <v>1218457</v>
      </c>
      <c r="AF47" s="194">
        <f t="shared" si="25"/>
        <v>1244424</v>
      </c>
      <c r="AG47" s="194">
        <f t="shared" si="25"/>
        <v>1279879</v>
      </c>
      <c r="AH47" s="194">
        <f t="shared" si="25"/>
        <v>1323601</v>
      </c>
      <c r="AI47" s="194">
        <f t="shared" si="25"/>
        <v>1345684</v>
      </c>
      <c r="AJ47" s="194">
        <f t="shared" si="25"/>
        <v>1372817</v>
      </c>
      <c r="AK47" s="194">
        <f t="shared" si="25"/>
        <v>1375369</v>
      </c>
      <c r="AL47" s="194">
        <f t="shared" si="25"/>
        <v>1427581</v>
      </c>
      <c r="AM47" s="194">
        <f t="shared" si="25"/>
        <v>1440398</v>
      </c>
      <c r="AN47" s="194">
        <f t="shared" si="25"/>
        <v>1442340</v>
      </c>
      <c r="AO47" s="194">
        <f t="shared" si="25"/>
        <v>1460483</v>
      </c>
      <c r="AP47" s="104"/>
      <c r="AQ47" s="18"/>
      <c r="AR47" s="18"/>
      <c r="AS47" s="133"/>
      <c r="AT47" s="133"/>
      <c r="AU47" s="133"/>
      <c r="AV47" s="133"/>
      <c r="AW47" s="133"/>
      <c r="AX47" s="133"/>
      <c r="AY47" s="133"/>
      <c r="AZ47" s="133"/>
    </row>
    <row r="48" spans="1:52" x14ac:dyDescent="0.25">
      <c r="A48" s="90">
        <v>5125</v>
      </c>
      <c r="B48" s="193">
        <f t="shared" ref="B48:AO48" si="26">ROUND(B102*РАСЧЕТНЫЙ_КОЭФФИЦИЕНТ,0)</f>
        <v>498036</v>
      </c>
      <c r="C48" s="193">
        <f t="shared" si="26"/>
        <v>521062</v>
      </c>
      <c r="D48" s="193">
        <f t="shared" si="26"/>
        <v>548305</v>
      </c>
      <c r="E48" s="193">
        <f t="shared" si="26"/>
        <v>584482</v>
      </c>
      <c r="F48" s="193">
        <f t="shared" si="26"/>
        <v>594747</v>
      </c>
      <c r="G48" s="193">
        <f t="shared" si="26"/>
        <v>618772</v>
      </c>
      <c r="H48" s="193">
        <f t="shared" si="26"/>
        <v>629037</v>
      </c>
      <c r="I48" s="193">
        <f t="shared" si="26"/>
        <v>682968</v>
      </c>
      <c r="J48" s="193">
        <f t="shared" si="26"/>
        <v>692845</v>
      </c>
      <c r="K48" s="193">
        <f t="shared" si="26"/>
        <v>719034</v>
      </c>
      <c r="L48" s="193">
        <f t="shared" si="26"/>
        <v>730408</v>
      </c>
      <c r="M48" s="193">
        <f t="shared" si="26"/>
        <v>778458</v>
      </c>
      <c r="N48" s="193">
        <f t="shared" si="26"/>
        <v>782398</v>
      </c>
      <c r="O48" s="193">
        <f t="shared" si="26"/>
        <v>798544</v>
      </c>
      <c r="P48" s="193">
        <f t="shared" si="26"/>
        <v>829893</v>
      </c>
      <c r="Q48" s="194">
        <f t="shared" si="26"/>
        <v>872839</v>
      </c>
      <c r="R48" s="194">
        <f t="shared" si="26"/>
        <v>912011</v>
      </c>
      <c r="S48" s="194">
        <f t="shared" si="26"/>
        <v>935815</v>
      </c>
      <c r="T48" s="194">
        <f t="shared" si="26"/>
        <v>958286</v>
      </c>
      <c r="U48" s="194">
        <f t="shared" si="26"/>
        <v>1000843</v>
      </c>
      <c r="V48" s="194">
        <f t="shared" si="26"/>
        <v>1002785</v>
      </c>
      <c r="W48" s="194">
        <f t="shared" si="26"/>
        <v>1018155</v>
      </c>
      <c r="X48" s="194">
        <f t="shared" si="26"/>
        <v>1038629</v>
      </c>
      <c r="Y48" s="194">
        <f t="shared" si="26"/>
        <v>1092616</v>
      </c>
      <c r="Z48" s="194">
        <f t="shared" si="26"/>
        <v>1188717</v>
      </c>
      <c r="AA48" s="194">
        <f t="shared" si="26"/>
        <v>1207027</v>
      </c>
      <c r="AB48" s="194">
        <f t="shared" si="26"/>
        <v>1218623</v>
      </c>
      <c r="AC48" s="194">
        <f t="shared" si="26"/>
        <v>1230663</v>
      </c>
      <c r="AD48" s="194">
        <f t="shared" si="26"/>
        <v>1281876</v>
      </c>
      <c r="AE48" s="194">
        <f t="shared" si="26"/>
        <v>1294638</v>
      </c>
      <c r="AF48" s="194">
        <f t="shared" si="26"/>
        <v>1307677</v>
      </c>
      <c r="AG48" s="193">
        <f t="shared" si="26"/>
        <v>1320827</v>
      </c>
      <c r="AH48" s="193">
        <f t="shared" si="26"/>
        <v>1343909</v>
      </c>
      <c r="AI48" s="193">
        <f t="shared" si="26"/>
        <v>1367490</v>
      </c>
      <c r="AJ48" s="193">
        <f t="shared" si="26"/>
        <v>1388796</v>
      </c>
      <c r="AK48" s="193">
        <f t="shared" si="26"/>
        <v>1407883</v>
      </c>
      <c r="AL48" s="193">
        <f t="shared" si="26"/>
        <v>1437845</v>
      </c>
      <c r="AM48" s="193">
        <f t="shared" si="26"/>
        <v>1463202</v>
      </c>
      <c r="AN48" s="193">
        <f t="shared" si="26"/>
        <v>1472690</v>
      </c>
      <c r="AO48" s="193">
        <f t="shared" si="26"/>
        <v>1478405</v>
      </c>
      <c r="AP48" s="104"/>
      <c r="AQ48" s="18"/>
      <c r="AR48" s="18"/>
      <c r="AS48" s="133"/>
      <c r="AT48" s="133"/>
      <c r="AU48" s="133"/>
      <c r="AV48" s="133"/>
      <c r="AW48" s="133"/>
      <c r="AX48" s="133"/>
      <c r="AY48" s="133"/>
      <c r="AZ48" s="133"/>
    </row>
    <row r="49" spans="1:52" x14ac:dyDescent="0.25">
      <c r="A49" s="90">
        <v>5250</v>
      </c>
      <c r="B49" s="193">
        <f t="shared" ref="B49:AO49" si="27">ROUND(B103*РАСЧЕТНЫЙ_КОЭФФИЦИЕНТ,0)</f>
        <v>508079</v>
      </c>
      <c r="C49" s="193">
        <f t="shared" si="27"/>
        <v>527388</v>
      </c>
      <c r="D49" s="193">
        <f t="shared" si="27"/>
        <v>561289</v>
      </c>
      <c r="E49" s="193">
        <f t="shared" si="27"/>
        <v>598464</v>
      </c>
      <c r="F49" s="193">
        <f t="shared" si="27"/>
        <v>604179</v>
      </c>
      <c r="G49" s="193">
        <f t="shared" si="27"/>
        <v>626651</v>
      </c>
      <c r="H49" s="193">
        <f t="shared" si="27"/>
        <v>649677</v>
      </c>
      <c r="I49" s="193">
        <f t="shared" si="27"/>
        <v>690459</v>
      </c>
      <c r="J49" s="193">
        <f t="shared" si="27"/>
        <v>698726</v>
      </c>
      <c r="K49" s="193">
        <f t="shared" si="27"/>
        <v>728244</v>
      </c>
      <c r="L49" s="193">
        <f t="shared" si="27"/>
        <v>754489</v>
      </c>
      <c r="M49" s="193">
        <f t="shared" si="27"/>
        <v>800930</v>
      </c>
      <c r="N49" s="193">
        <f t="shared" si="27"/>
        <v>796991</v>
      </c>
      <c r="O49" s="193">
        <f t="shared" si="27"/>
        <v>833833</v>
      </c>
      <c r="P49" s="193">
        <f t="shared" si="27"/>
        <v>840325</v>
      </c>
      <c r="Q49" s="194">
        <f t="shared" si="27"/>
        <v>894700</v>
      </c>
      <c r="R49" s="194">
        <f t="shared" si="27"/>
        <v>935815</v>
      </c>
      <c r="S49" s="194">
        <f t="shared" si="27"/>
        <v>959451</v>
      </c>
      <c r="T49" s="194">
        <f t="shared" si="27"/>
        <v>972823</v>
      </c>
      <c r="U49" s="194">
        <f t="shared" si="27"/>
        <v>993741</v>
      </c>
      <c r="V49" s="194">
        <f t="shared" si="27"/>
        <v>1035855</v>
      </c>
      <c r="W49" s="194">
        <f t="shared" si="27"/>
        <v>1043955</v>
      </c>
      <c r="X49" s="194">
        <f t="shared" si="27"/>
        <v>1051834</v>
      </c>
      <c r="Y49" s="194">
        <f t="shared" si="27"/>
        <v>1127461</v>
      </c>
      <c r="Z49" s="194">
        <f t="shared" si="27"/>
        <v>1236545</v>
      </c>
      <c r="AA49" s="194">
        <f t="shared" si="27"/>
        <v>1254078</v>
      </c>
      <c r="AB49" s="194">
        <f t="shared" si="27"/>
        <v>1266285</v>
      </c>
      <c r="AC49" s="194">
        <f t="shared" si="27"/>
        <v>1298023</v>
      </c>
      <c r="AD49" s="194">
        <f t="shared" si="27"/>
        <v>1336585</v>
      </c>
      <c r="AE49" s="194">
        <f t="shared" si="27"/>
        <v>1346461</v>
      </c>
      <c r="AF49" s="194">
        <f t="shared" si="27"/>
        <v>1377755</v>
      </c>
      <c r="AG49" s="193">
        <f t="shared" si="27"/>
        <v>1390960</v>
      </c>
      <c r="AH49" s="193">
        <f t="shared" si="27"/>
        <v>1399228</v>
      </c>
      <c r="AI49" s="193">
        <f t="shared" si="27"/>
        <v>1427414</v>
      </c>
      <c r="AJ49" s="193">
        <f t="shared" si="27"/>
        <v>1456544</v>
      </c>
      <c r="AK49" s="193">
        <f t="shared" si="27"/>
        <v>1468140</v>
      </c>
      <c r="AL49" s="193">
        <f t="shared" si="27"/>
        <v>1490612</v>
      </c>
      <c r="AM49" s="193">
        <f t="shared" si="27"/>
        <v>1517800</v>
      </c>
      <c r="AN49" s="193">
        <f t="shared" si="27"/>
        <v>1532337</v>
      </c>
      <c r="AO49" s="193">
        <f t="shared" si="27"/>
        <v>1568791</v>
      </c>
      <c r="AP49" s="104"/>
      <c r="AQ49" s="18"/>
      <c r="AR49" s="18"/>
      <c r="AS49" s="133"/>
      <c r="AT49" s="133"/>
      <c r="AU49" s="133"/>
      <c r="AV49" s="133"/>
      <c r="AW49" s="133"/>
      <c r="AX49" s="133"/>
      <c r="AY49" s="133"/>
      <c r="AZ49" s="133"/>
    </row>
    <row r="50" spans="1:52" x14ac:dyDescent="0.25">
      <c r="A50" s="90">
        <v>5375</v>
      </c>
      <c r="B50" s="193">
        <f t="shared" ref="B50:AO50" si="28">ROUND(B104*РАСЧЕТНЫЙ_КОЭФФИЦИЕНТ,0)</f>
        <v>532770</v>
      </c>
      <c r="C50" s="193">
        <f t="shared" si="28"/>
        <v>533324</v>
      </c>
      <c r="D50" s="193">
        <f t="shared" si="28"/>
        <v>567392</v>
      </c>
      <c r="E50" s="193">
        <f t="shared" si="28"/>
        <v>604790</v>
      </c>
      <c r="F50" s="193">
        <f t="shared" si="28"/>
        <v>609728</v>
      </c>
      <c r="G50" s="193">
        <f t="shared" si="28"/>
        <v>633919</v>
      </c>
      <c r="H50" s="193">
        <f t="shared" si="28"/>
        <v>657168</v>
      </c>
      <c r="I50" s="193">
        <f t="shared" si="28"/>
        <v>699891</v>
      </c>
      <c r="J50" s="193">
        <f t="shared" si="28"/>
        <v>709934</v>
      </c>
      <c r="K50" s="193">
        <f t="shared" si="28"/>
        <v>736955</v>
      </c>
      <c r="L50" s="193">
        <f t="shared" si="28"/>
        <v>762534</v>
      </c>
      <c r="M50" s="193">
        <f t="shared" si="28"/>
        <v>811583</v>
      </c>
      <c r="N50" s="193">
        <f t="shared" si="28"/>
        <v>806257</v>
      </c>
      <c r="O50" s="193">
        <f t="shared" si="28"/>
        <v>845429</v>
      </c>
      <c r="P50" s="193">
        <f t="shared" si="28"/>
        <v>854473</v>
      </c>
      <c r="Q50" s="193">
        <f t="shared" si="28"/>
        <v>896032</v>
      </c>
      <c r="R50" s="193">
        <f t="shared" si="28"/>
        <v>937812</v>
      </c>
      <c r="S50" s="193">
        <f t="shared" si="28"/>
        <v>961615</v>
      </c>
      <c r="T50" s="193">
        <f t="shared" si="28"/>
        <v>983865</v>
      </c>
      <c r="U50" s="193">
        <f t="shared" si="28"/>
        <v>1036853</v>
      </c>
      <c r="V50" s="193">
        <f t="shared" si="28"/>
        <v>1039017</v>
      </c>
      <c r="W50" s="193">
        <f t="shared" si="28"/>
        <v>1047673</v>
      </c>
      <c r="X50" s="193">
        <f t="shared" si="28"/>
        <v>1074694</v>
      </c>
      <c r="Y50" s="193">
        <f t="shared" si="28"/>
        <v>1133953</v>
      </c>
      <c r="Z50" s="193">
        <f t="shared" si="28"/>
        <v>1258240</v>
      </c>
      <c r="AA50" s="193">
        <f t="shared" si="28"/>
        <v>1272610</v>
      </c>
      <c r="AB50" s="193">
        <f t="shared" si="28"/>
        <v>1282820</v>
      </c>
      <c r="AC50" s="193">
        <f t="shared" si="28"/>
        <v>1306068</v>
      </c>
      <c r="AD50" s="193">
        <f t="shared" si="28"/>
        <v>1345241</v>
      </c>
      <c r="AE50" s="193">
        <f t="shared" si="28"/>
        <v>1361387</v>
      </c>
      <c r="AF50" s="193">
        <f t="shared" si="28"/>
        <v>1391571</v>
      </c>
      <c r="AG50" s="193">
        <f t="shared" si="28"/>
        <v>1413820</v>
      </c>
      <c r="AH50" s="193">
        <f t="shared" si="28"/>
        <v>1452216</v>
      </c>
      <c r="AI50" s="193">
        <f t="shared" si="28"/>
        <v>1464811</v>
      </c>
      <c r="AJ50" s="193">
        <f t="shared" si="28"/>
        <v>1471691</v>
      </c>
      <c r="AK50" s="193">
        <f t="shared" si="28"/>
        <v>1498657</v>
      </c>
      <c r="AL50" s="193">
        <f t="shared" si="28"/>
        <v>1521351</v>
      </c>
      <c r="AM50" s="193">
        <f t="shared" si="28"/>
        <v>1533724</v>
      </c>
      <c r="AN50" s="193">
        <f t="shared" si="28"/>
        <v>1571343</v>
      </c>
      <c r="AO50" s="193">
        <f t="shared" si="28"/>
        <v>1584937</v>
      </c>
      <c r="AP50" s="104"/>
      <c r="AQ50" s="18"/>
      <c r="AR50" s="18"/>
      <c r="AS50" s="133"/>
      <c r="AT50" s="133"/>
      <c r="AU50" s="133"/>
      <c r="AV50" s="133"/>
      <c r="AW50" s="133"/>
      <c r="AX50" s="133"/>
      <c r="AY50" s="133"/>
      <c r="AZ50" s="133"/>
    </row>
    <row r="51" spans="1:52" x14ac:dyDescent="0.25">
      <c r="A51" s="90">
        <v>5500</v>
      </c>
      <c r="B51" s="193">
        <f t="shared" ref="B51:AO51" si="29">ROUND(B105*РАСЧЕТНЫЙ_КОЭФФИЦИЕНТ,0)</f>
        <v>542591</v>
      </c>
      <c r="C51" s="193">
        <f t="shared" si="29"/>
        <v>565617</v>
      </c>
      <c r="D51" s="193">
        <f t="shared" si="29"/>
        <v>585869</v>
      </c>
      <c r="E51" s="193">
        <f t="shared" si="29"/>
        <v>629980</v>
      </c>
      <c r="F51" s="193">
        <f t="shared" si="29"/>
        <v>634752</v>
      </c>
      <c r="G51" s="193">
        <f t="shared" si="29"/>
        <v>658943</v>
      </c>
      <c r="H51" s="193">
        <f t="shared" si="29"/>
        <v>684966</v>
      </c>
      <c r="I51" s="193">
        <f t="shared" si="29"/>
        <v>713097</v>
      </c>
      <c r="J51" s="193">
        <f t="shared" si="29"/>
        <v>743059</v>
      </c>
      <c r="K51" s="193">
        <f t="shared" si="29"/>
        <v>759760</v>
      </c>
      <c r="L51" s="193">
        <f t="shared" si="29"/>
        <v>779679</v>
      </c>
      <c r="M51" s="193">
        <f t="shared" si="29"/>
        <v>842488</v>
      </c>
      <c r="N51" s="193">
        <f t="shared" si="29"/>
        <v>840935</v>
      </c>
      <c r="O51" s="193">
        <f t="shared" si="29"/>
        <v>863961</v>
      </c>
      <c r="P51" s="193">
        <f t="shared" si="29"/>
        <v>882882</v>
      </c>
      <c r="Q51" s="193">
        <f t="shared" si="29"/>
        <v>940143</v>
      </c>
      <c r="R51" s="193">
        <f t="shared" si="29"/>
        <v>943527</v>
      </c>
      <c r="S51" s="193">
        <f t="shared" si="29"/>
        <v>964001</v>
      </c>
      <c r="T51" s="193">
        <f t="shared" si="29"/>
        <v>1008112</v>
      </c>
      <c r="U51" s="193">
        <f t="shared" si="29"/>
        <v>1060102</v>
      </c>
      <c r="V51" s="193">
        <f t="shared" si="29"/>
        <v>1063653</v>
      </c>
      <c r="W51" s="193">
        <f t="shared" si="29"/>
        <v>1116808</v>
      </c>
      <c r="X51" s="193">
        <f t="shared" si="29"/>
        <v>1127461</v>
      </c>
      <c r="Y51" s="193">
        <f t="shared" si="29"/>
        <v>1138114</v>
      </c>
      <c r="Z51" s="193">
        <f t="shared" si="29"/>
        <v>1270613</v>
      </c>
      <c r="AA51" s="193">
        <f t="shared" si="29"/>
        <v>1284595</v>
      </c>
      <c r="AB51" s="193">
        <f t="shared" si="29"/>
        <v>1295859</v>
      </c>
      <c r="AC51" s="193">
        <f t="shared" si="29"/>
        <v>1319273</v>
      </c>
      <c r="AD51" s="193">
        <f t="shared" si="29"/>
        <v>1360998</v>
      </c>
      <c r="AE51" s="193">
        <f t="shared" si="29"/>
        <v>1377145</v>
      </c>
      <c r="AF51" s="193">
        <f t="shared" si="29"/>
        <v>1399838</v>
      </c>
      <c r="AG51" s="193">
        <f t="shared" si="29"/>
        <v>1433906</v>
      </c>
      <c r="AH51" s="193">
        <f t="shared" si="29"/>
        <v>1461260</v>
      </c>
      <c r="AI51" s="193">
        <f t="shared" si="29"/>
        <v>1479570</v>
      </c>
      <c r="AJ51" s="193">
        <f t="shared" si="29"/>
        <v>1511252</v>
      </c>
      <c r="AK51" s="193">
        <f t="shared" si="29"/>
        <v>1516801</v>
      </c>
      <c r="AL51" s="193">
        <f t="shared" si="29"/>
        <v>1535888</v>
      </c>
      <c r="AM51" s="193">
        <f t="shared" si="29"/>
        <v>1558138</v>
      </c>
      <c r="AN51" s="193">
        <f t="shared" si="29"/>
        <v>1587101</v>
      </c>
      <c r="AO51" s="193">
        <f t="shared" si="29"/>
        <v>1623166</v>
      </c>
      <c r="AP51" s="104"/>
      <c r="AQ51" s="18"/>
      <c r="AR51" s="18"/>
      <c r="AS51" s="133"/>
      <c r="AT51" s="133"/>
      <c r="AU51" s="133"/>
      <c r="AV51" s="133"/>
      <c r="AW51" s="133"/>
      <c r="AX51" s="133"/>
      <c r="AY51" s="133"/>
      <c r="AZ51" s="133"/>
    </row>
    <row r="52" spans="1:52" x14ac:dyDescent="0.25">
      <c r="A52" s="90">
        <v>5625</v>
      </c>
      <c r="B52" s="193">
        <f t="shared" ref="B52:AO52" si="30">ROUND(B106*РАСЧЕТНЫЙ_КОЭФФИЦИЕНТ,0)</f>
        <v>562954</v>
      </c>
      <c r="C52" s="193">
        <f t="shared" si="30"/>
        <v>584094</v>
      </c>
      <c r="D52" s="193">
        <f t="shared" si="30"/>
        <v>605788</v>
      </c>
      <c r="E52" s="193">
        <f t="shared" si="30"/>
        <v>633364</v>
      </c>
      <c r="F52" s="193">
        <f t="shared" si="30"/>
        <v>653062</v>
      </c>
      <c r="G52" s="193">
        <f t="shared" si="30"/>
        <v>678030</v>
      </c>
      <c r="H52" s="193">
        <f t="shared" si="30"/>
        <v>705828</v>
      </c>
      <c r="I52" s="193">
        <f t="shared" si="30"/>
        <v>740451</v>
      </c>
      <c r="J52" s="193">
        <f t="shared" si="30"/>
        <v>771800</v>
      </c>
      <c r="K52" s="193">
        <f t="shared" si="30"/>
        <v>786948</v>
      </c>
      <c r="L52" s="193">
        <f t="shared" si="30"/>
        <v>805091</v>
      </c>
      <c r="M52" s="193">
        <f t="shared" si="30"/>
        <v>854473</v>
      </c>
      <c r="N52" s="193">
        <f t="shared" si="30"/>
        <v>881273</v>
      </c>
      <c r="O52" s="193">
        <f t="shared" si="30"/>
        <v>893868</v>
      </c>
      <c r="P52" s="193">
        <f t="shared" si="30"/>
        <v>926604</v>
      </c>
      <c r="Q52" s="193">
        <f t="shared" si="30"/>
        <v>975986</v>
      </c>
      <c r="R52" s="193">
        <f t="shared" si="30"/>
        <v>991189</v>
      </c>
      <c r="S52" s="193">
        <f t="shared" si="30"/>
        <v>1018377</v>
      </c>
      <c r="T52" s="193">
        <f t="shared" si="30"/>
        <v>1047673</v>
      </c>
      <c r="U52" s="193">
        <f t="shared" si="30"/>
        <v>1079411</v>
      </c>
      <c r="V52" s="193">
        <f t="shared" si="30"/>
        <v>1093004</v>
      </c>
      <c r="W52" s="193">
        <f t="shared" si="30"/>
        <v>1141610</v>
      </c>
      <c r="X52" s="193">
        <f t="shared" si="30"/>
        <v>1147325</v>
      </c>
      <c r="Y52" s="193">
        <f t="shared" si="30"/>
        <v>1160142</v>
      </c>
      <c r="Z52" s="193">
        <f t="shared" si="30"/>
        <v>1303516</v>
      </c>
      <c r="AA52" s="193">
        <f t="shared" si="30"/>
        <v>1311783</v>
      </c>
      <c r="AB52" s="193">
        <f t="shared" si="30"/>
        <v>1349402</v>
      </c>
      <c r="AC52" s="193">
        <f t="shared" si="30"/>
        <v>1392514</v>
      </c>
      <c r="AD52" s="193">
        <f t="shared" si="30"/>
        <v>1422476</v>
      </c>
      <c r="AE52" s="193">
        <f t="shared" si="30"/>
        <v>1437457</v>
      </c>
      <c r="AF52" s="193">
        <f t="shared" si="30"/>
        <v>1472857</v>
      </c>
      <c r="AG52" s="193">
        <f t="shared" si="30"/>
        <v>1502985</v>
      </c>
      <c r="AH52" s="193">
        <f t="shared" si="30"/>
        <v>1513250</v>
      </c>
      <c r="AI52" s="193">
        <f t="shared" si="30"/>
        <v>1527843</v>
      </c>
      <c r="AJ52" s="193">
        <f t="shared" si="30"/>
        <v>1566405</v>
      </c>
      <c r="AK52" s="193">
        <f t="shared" si="30"/>
        <v>1577446</v>
      </c>
      <c r="AL52" s="193">
        <f t="shared" si="30"/>
        <v>1601693</v>
      </c>
      <c r="AM52" s="193">
        <f t="shared" si="30"/>
        <v>1653850</v>
      </c>
      <c r="AN52" s="193">
        <f t="shared" si="30"/>
        <v>1661950</v>
      </c>
      <c r="AO52" s="193">
        <f t="shared" si="30"/>
        <v>1677708</v>
      </c>
      <c r="AP52" s="104"/>
      <c r="AQ52" s="18"/>
      <c r="AR52" s="18"/>
      <c r="AS52" s="133"/>
      <c r="AT52" s="133"/>
      <c r="AU52" s="133"/>
      <c r="AV52" s="133"/>
      <c r="AW52" s="133"/>
      <c r="AX52" s="133"/>
      <c r="AY52" s="133"/>
      <c r="AZ52" s="133"/>
    </row>
    <row r="53" spans="1:52" x14ac:dyDescent="0.25">
      <c r="A53" s="90">
        <v>5750</v>
      </c>
      <c r="B53" s="193">
        <f t="shared" ref="B53:AO53" si="31">ROUND(B107*РАСЧЕТНЫЙ_КОЭФФИЦИЕНТ,0)</f>
        <v>572608</v>
      </c>
      <c r="C53" s="193">
        <f t="shared" si="31"/>
        <v>589808</v>
      </c>
      <c r="D53" s="193">
        <f t="shared" si="31"/>
        <v>611115</v>
      </c>
      <c r="E53" s="193">
        <f t="shared" si="31"/>
        <v>652840</v>
      </c>
      <c r="F53" s="193">
        <f t="shared" si="31"/>
        <v>669208</v>
      </c>
      <c r="G53" s="193">
        <f t="shared" si="31"/>
        <v>690070</v>
      </c>
      <c r="H53" s="193">
        <f t="shared" si="31"/>
        <v>717425</v>
      </c>
      <c r="I53" s="193">
        <f t="shared" si="31"/>
        <v>746998</v>
      </c>
      <c r="J53" s="193">
        <f t="shared" si="31"/>
        <v>778458</v>
      </c>
      <c r="K53" s="193">
        <f t="shared" si="31"/>
        <v>794438</v>
      </c>
      <c r="L53" s="193">
        <f t="shared" si="31"/>
        <v>823180</v>
      </c>
      <c r="M53" s="193">
        <f t="shared" si="31"/>
        <v>862796</v>
      </c>
      <c r="N53" s="193">
        <f t="shared" si="31"/>
        <v>890539</v>
      </c>
      <c r="O53" s="193">
        <f t="shared" si="31"/>
        <v>913787</v>
      </c>
      <c r="P53" s="193">
        <f t="shared" si="31"/>
        <v>935648</v>
      </c>
      <c r="Q53" s="193">
        <f t="shared" si="31"/>
        <v>985086</v>
      </c>
      <c r="R53" s="193">
        <f t="shared" si="31"/>
        <v>1006725</v>
      </c>
      <c r="S53" s="193">
        <f t="shared" si="31"/>
        <v>1029585</v>
      </c>
      <c r="T53" s="193">
        <f t="shared" si="31"/>
        <v>1058326</v>
      </c>
      <c r="U53" s="193">
        <f t="shared" si="31"/>
        <v>1090230</v>
      </c>
      <c r="V53" s="193">
        <f t="shared" si="31"/>
        <v>1105211</v>
      </c>
      <c r="W53" s="193">
        <f t="shared" si="31"/>
        <v>1148545</v>
      </c>
      <c r="X53" s="193">
        <f t="shared" si="31"/>
        <v>1158976</v>
      </c>
      <c r="Y53" s="193">
        <f t="shared" si="31"/>
        <v>1174901</v>
      </c>
      <c r="Z53" s="193">
        <f t="shared" si="31"/>
        <v>1319051</v>
      </c>
      <c r="AA53" s="193">
        <f t="shared" si="31"/>
        <v>1355505</v>
      </c>
      <c r="AB53" s="193">
        <f t="shared" si="31"/>
        <v>1368711</v>
      </c>
      <c r="AC53" s="193">
        <f t="shared" si="31"/>
        <v>1419924</v>
      </c>
      <c r="AD53" s="193">
        <f t="shared" si="31"/>
        <v>1466198</v>
      </c>
      <c r="AE53" s="193">
        <f t="shared" si="31"/>
        <v>1481568</v>
      </c>
      <c r="AF53" s="193">
        <f t="shared" si="31"/>
        <v>1523681</v>
      </c>
      <c r="AG53" s="193">
        <f t="shared" si="31"/>
        <v>1531560</v>
      </c>
      <c r="AH53" s="193">
        <f t="shared" si="31"/>
        <v>1545154</v>
      </c>
      <c r="AI53" s="193">
        <f t="shared" si="31"/>
        <v>1556196</v>
      </c>
      <c r="AJ53" s="193">
        <f t="shared" si="31"/>
        <v>1580776</v>
      </c>
      <c r="AK53" s="193">
        <f t="shared" si="31"/>
        <v>1617618</v>
      </c>
      <c r="AL53" s="193">
        <f t="shared" si="31"/>
        <v>1631822</v>
      </c>
      <c r="AM53" s="193">
        <f t="shared" si="31"/>
        <v>1682425</v>
      </c>
      <c r="AN53" s="193">
        <f t="shared" si="31"/>
        <v>1691857</v>
      </c>
      <c r="AO53" s="193">
        <f t="shared" si="31"/>
        <v>1701123</v>
      </c>
      <c r="AP53" s="104"/>
      <c r="AQ53" s="18"/>
      <c r="AR53" s="18"/>
      <c r="AS53" s="133"/>
      <c r="AT53" s="133"/>
      <c r="AU53" s="133"/>
      <c r="AV53" s="133"/>
      <c r="AW53" s="133"/>
      <c r="AX53" s="133"/>
      <c r="AY53" s="133"/>
      <c r="AZ53" s="133"/>
    </row>
    <row r="54" spans="1:52" x14ac:dyDescent="0.25">
      <c r="A54" s="90">
        <v>5875</v>
      </c>
      <c r="B54" s="193">
        <f t="shared" ref="B54:AO54" si="32">ROUND(B108*РАСЧЕТНЫЙ_КОЭФФИЦИЕНТ,0)</f>
        <v>584094</v>
      </c>
      <c r="C54" s="193">
        <f t="shared" si="32"/>
        <v>607619</v>
      </c>
      <c r="D54" s="193">
        <f t="shared" si="32"/>
        <v>624098</v>
      </c>
      <c r="E54" s="193">
        <f t="shared" si="32"/>
        <v>658721</v>
      </c>
      <c r="F54" s="193">
        <f t="shared" si="32"/>
        <v>682191</v>
      </c>
      <c r="G54" s="193">
        <f t="shared" si="32"/>
        <v>705828</v>
      </c>
      <c r="H54" s="193">
        <f t="shared" si="32"/>
        <v>727856</v>
      </c>
      <c r="I54" s="193">
        <f t="shared" si="32"/>
        <v>768416</v>
      </c>
      <c r="J54" s="193">
        <f t="shared" si="32"/>
        <v>786948</v>
      </c>
      <c r="K54" s="193">
        <f t="shared" si="32"/>
        <v>810362</v>
      </c>
      <c r="L54" s="193">
        <f t="shared" si="32"/>
        <v>831669</v>
      </c>
      <c r="M54" s="193">
        <f t="shared" si="32"/>
        <v>876778</v>
      </c>
      <c r="N54" s="193">
        <f t="shared" si="32"/>
        <v>899805</v>
      </c>
      <c r="O54" s="193">
        <f t="shared" si="32"/>
        <v>930932</v>
      </c>
      <c r="P54" s="193">
        <f t="shared" si="32"/>
        <v>945081</v>
      </c>
      <c r="Q54" s="193">
        <f t="shared" si="32"/>
        <v>995517</v>
      </c>
      <c r="R54" s="193">
        <f t="shared" si="32"/>
        <v>1026811</v>
      </c>
      <c r="S54" s="193">
        <f t="shared" si="32"/>
        <v>1055774</v>
      </c>
      <c r="T54" s="193">
        <f t="shared" si="32"/>
        <v>1069146</v>
      </c>
      <c r="U54" s="193">
        <f t="shared" si="32"/>
        <v>1102270</v>
      </c>
      <c r="V54" s="193">
        <f t="shared" si="32"/>
        <v>1119970</v>
      </c>
      <c r="W54" s="193">
        <f t="shared" si="32"/>
        <v>1154427</v>
      </c>
      <c r="X54" s="193">
        <f t="shared" si="32"/>
        <v>1170406</v>
      </c>
      <c r="Y54" s="193">
        <f t="shared" si="32"/>
        <v>1200701</v>
      </c>
      <c r="Z54" s="193">
        <f t="shared" si="32"/>
        <v>1331258</v>
      </c>
      <c r="AA54" s="193">
        <f t="shared" si="32"/>
        <v>1367712</v>
      </c>
      <c r="AB54" s="193">
        <f t="shared" si="32"/>
        <v>1412211</v>
      </c>
      <c r="AC54" s="193">
        <f t="shared" si="32"/>
        <v>1441951</v>
      </c>
      <c r="AD54" s="193">
        <f t="shared" si="32"/>
        <v>1493941</v>
      </c>
      <c r="AE54" s="193">
        <f t="shared" si="32"/>
        <v>1517800</v>
      </c>
      <c r="AF54" s="193">
        <f t="shared" si="32"/>
        <v>1537053</v>
      </c>
      <c r="AG54" s="193">
        <f t="shared" si="32"/>
        <v>1545154</v>
      </c>
      <c r="AH54" s="193">
        <f t="shared" si="32"/>
        <v>1558748</v>
      </c>
      <c r="AI54" s="193">
        <f t="shared" si="32"/>
        <v>1578612</v>
      </c>
      <c r="AJ54" s="193">
        <f t="shared" si="32"/>
        <v>1619782</v>
      </c>
      <c r="AK54" s="193">
        <f t="shared" si="32"/>
        <v>1656790</v>
      </c>
      <c r="AL54" s="193">
        <f t="shared" si="32"/>
        <v>1677708</v>
      </c>
      <c r="AM54" s="193">
        <f t="shared" si="32"/>
        <v>1700346</v>
      </c>
      <c r="AN54" s="193">
        <f t="shared" si="32"/>
        <v>1715494</v>
      </c>
      <c r="AO54" s="193">
        <f t="shared" si="32"/>
        <v>1738354</v>
      </c>
      <c r="AP54" s="104"/>
      <c r="AQ54" s="134" t="s">
        <v>263</v>
      </c>
      <c r="AR54" s="18"/>
      <c r="AS54" s="133"/>
      <c r="AT54" s="133"/>
      <c r="AU54" s="133"/>
      <c r="AV54" s="134" t="s">
        <v>263</v>
      </c>
      <c r="AW54" s="133"/>
      <c r="AX54" s="133"/>
      <c r="AY54" s="133"/>
      <c r="AZ54" s="133"/>
    </row>
    <row r="55" spans="1:52" x14ac:dyDescent="0.25">
      <c r="A55" s="90">
        <v>6000</v>
      </c>
      <c r="B55" s="193">
        <f t="shared" ref="B55:AO55" si="33">ROUND(B109*РАСЧЕТНЫЙ_КОЭФФИЦИЕНТ,0)</f>
        <v>593970</v>
      </c>
      <c r="C55" s="193">
        <f t="shared" si="33"/>
        <v>616164</v>
      </c>
      <c r="D55" s="193">
        <f t="shared" si="33"/>
        <v>633919</v>
      </c>
      <c r="E55" s="193">
        <f t="shared" si="33"/>
        <v>668598</v>
      </c>
      <c r="F55" s="193">
        <f t="shared" si="33"/>
        <v>690237</v>
      </c>
      <c r="G55" s="193">
        <f t="shared" si="33"/>
        <v>715871</v>
      </c>
      <c r="H55" s="193">
        <f t="shared" si="33"/>
        <v>741672</v>
      </c>
      <c r="I55" s="193">
        <f t="shared" si="33"/>
        <v>778902</v>
      </c>
      <c r="J55" s="193">
        <f t="shared" si="33"/>
        <v>797767</v>
      </c>
      <c r="K55" s="193">
        <f t="shared" si="33"/>
        <v>821626</v>
      </c>
      <c r="L55" s="193">
        <f t="shared" si="33"/>
        <v>847427</v>
      </c>
      <c r="M55" s="193">
        <f t="shared" si="33"/>
        <v>888763</v>
      </c>
      <c r="N55" s="193">
        <f t="shared" si="33"/>
        <v>912400</v>
      </c>
      <c r="O55" s="193">
        <f t="shared" si="33"/>
        <v>943694</v>
      </c>
      <c r="P55" s="193">
        <f t="shared" si="33"/>
        <v>957121</v>
      </c>
      <c r="Q55" s="193">
        <f t="shared" si="33"/>
        <v>1008722</v>
      </c>
      <c r="R55" s="193">
        <f t="shared" si="33"/>
        <v>1040016</v>
      </c>
      <c r="S55" s="193">
        <f t="shared" si="33"/>
        <v>1070145</v>
      </c>
      <c r="T55" s="193">
        <f t="shared" si="33"/>
        <v>1084127</v>
      </c>
      <c r="U55" s="193">
        <f t="shared" si="33"/>
        <v>1137504</v>
      </c>
      <c r="V55" s="193">
        <f t="shared" si="33"/>
        <v>1156591</v>
      </c>
      <c r="W55" s="193">
        <f t="shared" si="33"/>
        <v>1184777</v>
      </c>
      <c r="X55" s="193">
        <f t="shared" si="33"/>
        <v>1207582</v>
      </c>
      <c r="Y55" s="193">
        <f t="shared" si="33"/>
        <v>1240096</v>
      </c>
      <c r="Z55" s="193">
        <f t="shared" si="33"/>
        <v>1371873</v>
      </c>
      <c r="AA55" s="193">
        <f t="shared" si="33"/>
        <v>1409271</v>
      </c>
      <c r="AB55" s="193">
        <f t="shared" si="33"/>
        <v>1454768</v>
      </c>
      <c r="AC55" s="193">
        <f t="shared" si="33"/>
        <v>1484675</v>
      </c>
      <c r="AD55" s="193">
        <f t="shared" si="33"/>
        <v>1540049</v>
      </c>
      <c r="AE55" s="193">
        <f t="shared" si="33"/>
        <v>1564074</v>
      </c>
      <c r="AF55" s="193">
        <f t="shared" si="33"/>
        <v>1575282</v>
      </c>
      <c r="AG55" s="193">
        <f t="shared" si="33"/>
        <v>1582939</v>
      </c>
      <c r="AH55" s="193">
        <f t="shared" si="33"/>
        <v>1605799</v>
      </c>
      <c r="AI55" s="193">
        <f t="shared" si="33"/>
        <v>1626662</v>
      </c>
      <c r="AJ55" s="193">
        <f t="shared" si="33"/>
        <v>1669829</v>
      </c>
      <c r="AK55" s="193">
        <f t="shared" si="33"/>
        <v>1707448</v>
      </c>
      <c r="AL55" s="193">
        <f t="shared" si="33"/>
        <v>1719822</v>
      </c>
      <c r="AM55" s="193">
        <f t="shared" si="33"/>
        <v>1751948</v>
      </c>
      <c r="AN55" s="193">
        <f t="shared" si="33"/>
        <v>1767705</v>
      </c>
      <c r="AO55" s="193">
        <f t="shared" si="33"/>
        <v>1781854</v>
      </c>
      <c r="AP55" s="104"/>
      <c r="AQ55" s="134" t="s">
        <v>262</v>
      </c>
      <c r="AR55" s="18"/>
      <c r="AS55" s="133"/>
      <c r="AT55" s="133"/>
      <c r="AU55" s="133"/>
      <c r="AV55" s="134" t="s">
        <v>264</v>
      </c>
      <c r="AW55" s="133"/>
      <c r="AX55" s="133"/>
      <c r="AY55" s="133"/>
      <c r="AZ55" s="133"/>
    </row>
    <row r="56" spans="1:52" ht="7.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</row>
    <row r="57" spans="1:52" x14ac:dyDescent="0.25">
      <c r="A57" s="14"/>
      <c r="B57" s="114"/>
      <c r="C57" s="14" t="s">
        <v>214</v>
      </c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 t="s">
        <v>518</v>
      </c>
      <c r="AR57" s="14"/>
      <c r="AS57" s="14"/>
      <c r="AT57" s="14"/>
      <c r="AU57" s="14"/>
      <c r="AV57" s="14"/>
      <c r="AW57" s="14"/>
      <c r="AX57" s="14"/>
      <c r="AY57" s="14"/>
      <c r="AZ57" s="14"/>
    </row>
    <row r="58" spans="1:52" x14ac:dyDescent="0.25">
      <c r="A58" s="14"/>
      <c r="B58" s="14"/>
      <c r="C58" s="63" t="s">
        <v>211</v>
      </c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</row>
    <row r="59" spans="1:52" ht="4.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</row>
    <row r="60" spans="1:52" ht="13.5" customHeight="1" x14ac:dyDescent="0.25">
      <c r="A60" s="14"/>
      <c r="B60" s="14"/>
      <c r="C60" s="14"/>
      <c r="D60" s="78" t="s">
        <v>112</v>
      </c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79"/>
      <c r="V60" s="78" t="s">
        <v>123</v>
      </c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14"/>
      <c r="AH60" s="14"/>
      <c r="AI60" s="14"/>
      <c r="AJ60" s="1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</row>
    <row r="61" spans="1:52" ht="27" customHeight="1" x14ac:dyDescent="0.25">
      <c r="A61" s="14"/>
      <c r="B61" s="14"/>
      <c r="C61" s="14"/>
      <c r="D61" s="634" t="s">
        <v>523</v>
      </c>
      <c r="E61" s="634"/>
      <c r="F61" s="634"/>
      <c r="G61" s="634"/>
      <c r="H61" s="634"/>
      <c r="I61" s="634"/>
      <c r="J61" s="634"/>
      <c r="K61" s="634"/>
      <c r="L61" s="634"/>
      <c r="M61" s="634"/>
      <c r="N61" s="634"/>
      <c r="O61" s="634"/>
      <c r="P61" s="634"/>
      <c r="Q61" s="634"/>
      <c r="R61" s="634"/>
      <c r="S61" s="14"/>
      <c r="T61" s="14"/>
      <c r="U61" s="79"/>
      <c r="V61" s="636" t="s">
        <v>451</v>
      </c>
      <c r="W61" s="636"/>
      <c r="X61" s="636"/>
      <c r="Y61" s="636"/>
      <c r="Z61" s="636"/>
      <c r="AA61" s="636"/>
      <c r="AB61" s="636"/>
      <c r="AC61" s="636"/>
      <c r="AD61" s="636"/>
      <c r="AE61" s="636"/>
      <c r="AF61" s="636"/>
      <c r="AG61" s="636"/>
      <c r="AH61" s="14"/>
      <c r="AI61" s="1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</row>
    <row r="62" spans="1:52" x14ac:dyDescent="0.25">
      <c r="A62" s="14"/>
      <c r="B62" s="14"/>
      <c r="C62" s="14"/>
      <c r="D62" s="77" t="s">
        <v>114</v>
      </c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14"/>
      <c r="T62" s="14"/>
      <c r="U62" s="79"/>
      <c r="V62" s="636"/>
      <c r="W62" s="636"/>
      <c r="X62" s="636"/>
      <c r="Y62" s="636"/>
      <c r="Z62" s="636"/>
      <c r="AA62" s="636"/>
      <c r="AB62" s="636"/>
      <c r="AC62" s="636"/>
      <c r="AD62" s="636"/>
      <c r="AE62" s="636"/>
      <c r="AF62" s="636"/>
      <c r="AG62" s="636"/>
      <c r="AH62" s="14"/>
      <c r="AI62" s="1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</row>
    <row r="63" spans="1:52" ht="45" customHeight="1" x14ac:dyDescent="0.25">
      <c r="A63" s="14"/>
      <c r="B63" s="14"/>
      <c r="C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636"/>
      <c r="W63" s="636"/>
      <c r="X63" s="636"/>
      <c r="Y63" s="636"/>
      <c r="Z63" s="636"/>
      <c r="AA63" s="636"/>
      <c r="AB63" s="636"/>
      <c r="AC63" s="636"/>
      <c r="AD63" s="636"/>
      <c r="AE63" s="636"/>
      <c r="AF63" s="636"/>
      <c r="AG63" s="636"/>
      <c r="AH63" s="14"/>
      <c r="AI63" s="1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</row>
    <row r="64" spans="1:52" ht="12" hidden="1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</row>
    <row r="65" spans="1:52" ht="15.75" x14ac:dyDescent="0.25">
      <c r="A65" s="14"/>
      <c r="B65" s="14"/>
      <c r="C65" s="14"/>
      <c r="D65" s="78" t="s">
        <v>113</v>
      </c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78"/>
      <c r="V65" s="78" t="s">
        <v>121</v>
      </c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</row>
    <row r="66" spans="1:52" ht="15" customHeight="1" x14ac:dyDescent="0.25">
      <c r="A66" s="14"/>
      <c r="B66" s="14"/>
      <c r="C66" s="14"/>
      <c r="D66" s="634" t="s">
        <v>116</v>
      </c>
      <c r="E66" s="634"/>
      <c r="F66" s="634"/>
      <c r="G66" s="634"/>
      <c r="H66" s="634"/>
      <c r="I66" s="634"/>
      <c r="J66" s="634"/>
      <c r="K66" s="634"/>
      <c r="L66" s="634"/>
      <c r="M66" s="634"/>
      <c r="N66" s="634"/>
      <c r="O66" s="634"/>
      <c r="P66" s="634"/>
      <c r="Q66" s="634"/>
      <c r="R66" s="634"/>
      <c r="S66" s="14"/>
      <c r="T66" s="14"/>
      <c r="U66" s="79"/>
      <c r="V66" s="636" t="s">
        <v>218</v>
      </c>
      <c r="W66" s="636"/>
      <c r="X66" s="636"/>
      <c r="Y66" s="636"/>
      <c r="Z66" s="636"/>
      <c r="AA66" s="636"/>
      <c r="AB66" s="636"/>
      <c r="AC66" s="636"/>
      <c r="AD66" s="636"/>
      <c r="AE66" s="636"/>
      <c r="AF66" s="636"/>
      <c r="AG66" s="636"/>
      <c r="AH66" s="14"/>
      <c r="AI66" s="14"/>
      <c r="AJ66" s="1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</row>
    <row r="67" spans="1:52" ht="15" customHeight="1" x14ac:dyDescent="0.25">
      <c r="A67" s="14"/>
      <c r="B67" s="14"/>
      <c r="C67" s="14"/>
      <c r="D67" s="634"/>
      <c r="E67" s="634"/>
      <c r="F67" s="634"/>
      <c r="G67" s="634"/>
      <c r="H67" s="634"/>
      <c r="I67" s="634"/>
      <c r="J67" s="634"/>
      <c r="K67" s="634"/>
      <c r="L67" s="634"/>
      <c r="M67" s="634"/>
      <c r="N67" s="634"/>
      <c r="O67" s="634"/>
      <c r="P67" s="634"/>
      <c r="Q67" s="634"/>
      <c r="R67" s="634"/>
      <c r="S67" s="14"/>
      <c r="T67" s="14"/>
      <c r="U67" s="79"/>
      <c r="V67" s="636"/>
      <c r="W67" s="636"/>
      <c r="X67" s="636"/>
      <c r="Y67" s="636"/>
      <c r="Z67" s="636"/>
      <c r="AA67" s="636"/>
      <c r="AB67" s="636"/>
      <c r="AC67" s="636"/>
      <c r="AD67" s="636"/>
      <c r="AE67" s="636"/>
      <c r="AF67" s="636"/>
      <c r="AG67" s="636"/>
      <c r="AH67" s="14"/>
      <c r="AI67" s="1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</row>
    <row r="68" spans="1:52" x14ac:dyDescent="0.25">
      <c r="A68" s="14"/>
      <c r="B68" s="14"/>
      <c r="C68" s="14"/>
      <c r="D68" s="77" t="s">
        <v>630</v>
      </c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79"/>
      <c r="V68" s="636"/>
      <c r="W68" s="636"/>
      <c r="X68" s="636"/>
      <c r="Y68" s="636"/>
      <c r="Z68" s="636"/>
      <c r="AA68" s="636"/>
      <c r="AB68" s="636"/>
      <c r="AC68" s="636"/>
      <c r="AD68" s="636"/>
      <c r="AE68" s="636"/>
      <c r="AF68" s="636"/>
      <c r="AG68" s="636"/>
      <c r="AH68" s="14"/>
      <c r="AI68" s="1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</row>
    <row r="69" spans="1:52" ht="13.5" customHeight="1" x14ac:dyDescent="0.25">
      <c r="A69" s="14"/>
      <c r="B69" s="14"/>
      <c r="C69" s="14"/>
      <c r="D69" s="77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77"/>
      <c r="V69" s="636"/>
      <c r="W69" s="636"/>
      <c r="X69" s="636"/>
      <c r="Y69" s="636"/>
      <c r="Z69" s="636"/>
      <c r="AA69" s="636"/>
      <c r="AB69" s="636"/>
      <c r="AC69" s="636"/>
      <c r="AD69" s="636"/>
      <c r="AE69" s="636"/>
      <c r="AF69" s="636"/>
      <c r="AG69" s="636"/>
      <c r="AH69" s="14"/>
      <c r="AI69" s="1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</row>
    <row r="70" spans="1:52" ht="12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02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</row>
    <row r="71" spans="1:52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</row>
    <row r="72" spans="1:52" ht="17.25" x14ac:dyDescent="0.3">
      <c r="A72" s="80" t="s">
        <v>876</v>
      </c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</row>
    <row r="73" spans="1:52" ht="15.75" hidden="1" thickBot="1" x14ac:dyDescent="0.3"/>
    <row r="74" spans="1:52" s="81" customFormat="1" ht="15.75" hidden="1" thickBot="1" x14ac:dyDescent="0.3">
      <c r="A74" s="81" t="s">
        <v>825</v>
      </c>
      <c r="F74" s="82">
        <f>Курс_прайса*Региональная_наценка_AluPro_ALP*Розничная_наценка_AluPro_ALP*Дилерская_наценка_AluPro_ALP*(1-ЦУ_AluPro_ALP)</f>
        <v>55.485275999999999</v>
      </c>
    </row>
    <row r="75" spans="1:52" s="81" customFormat="1" hidden="1" x14ac:dyDescent="0.25">
      <c r="A75" s="116"/>
      <c r="B75" s="117">
        <v>2125</v>
      </c>
      <c r="C75" s="117">
        <v>2250</v>
      </c>
      <c r="D75" s="117">
        <v>2375</v>
      </c>
      <c r="E75" s="117">
        <v>2500</v>
      </c>
      <c r="F75" s="117">
        <v>2625</v>
      </c>
      <c r="G75" s="117">
        <v>2750</v>
      </c>
      <c r="H75" s="117">
        <v>2875</v>
      </c>
      <c r="I75" s="117">
        <v>3000</v>
      </c>
      <c r="J75" s="117">
        <v>3125</v>
      </c>
      <c r="K75" s="117">
        <v>3250</v>
      </c>
      <c r="L75" s="117">
        <v>3375</v>
      </c>
      <c r="M75" s="117">
        <v>3500</v>
      </c>
      <c r="N75" s="117">
        <v>3625</v>
      </c>
      <c r="O75" s="117">
        <v>3750</v>
      </c>
      <c r="P75" s="117">
        <v>3875</v>
      </c>
      <c r="Q75" s="117">
        <v>4000</v>
      </c>
      <c r="R75" s="117">
        <v>4125</v>
      </c>
      <c r="S75" s="117">
        <v>4250</v>
      </c>
      <c r="T75" s="117">
        <v>4375</v>
      </c>
      <c r="U75" s="117">
        <v>4500</v>
      </c>
      <c r="V75" s="117">
        <v>4625</v>
      </c>
      <c r="W75" s="117">
        <v>4750</v>
      </c>
      <c r="X75" s="117">
        <v>4875</v>
      </c>
      <c r="Y75" s="117">
        <v>5000</v>
      </c>
      <c r="Z75" s="117">
        <v>5125</v>
      </c>
      <c r="AA75" s="117">
        <v>5250</v>
      </c>
      <c r="AB75" s="117">
        <v>5375</v>
      </c>
      <c r="AC75" s="117">
        <v>5500</v>
      </c>
      <c r="AD75" s="117">
        <v>5625</v>
      </c>
      <c r="AE75" s="117">
        <v>5750</v>
      </c>
      <c r="AF75" s="117">
        <v>5875</v>
      </c>
      <c r="AG75" s="117">
        <v>6000</v>
      </c>
      <c r="AH75" s="117">
        <v>6125</v>
      </c>
      <c r="AI75" s="117">
        <v>6250</v>
      </c>
      <c r="AJ75" s="117">
        <v>6375</v>
      </c>
      <c r="AK75" s="117">
        <v>6500</v>
      </c>
      <c r="AL75" s="117">
        <v>6625</v>
      </c>
      <c r="AM75" s="117">
        <v>6750</v>
      </c>
      <c r="AN75" s="117">
        <v>6875</v>
      </c>
      <c r="AO75" s="118">
        <v>7000</v>
      </c>
    </row>
    <row r="76" spans="1:52" s="81" customFormat="1" hidden="1" x14ac:dyDescent="0.25">
      <c r="A76" s="119">
        <v>1875</v>
      </c>
      <c r="B76" s="120">
        <v>3943</v>
      </c>
      <c r="C76" s="120">
        <v>4220</v>
      </c>
      <c r="D76" s="120">
        <v>4327</v>
      </c>
      <c r="E76" s="120">
        <v>4415</v>
      </c>
      <c r="F76" s="120">
        <v>4653</v>
      </c>
      <c r="G76" s="120">
        <v>4898</v>
      </c>
      <c r="H76" s="120">
        <v>5004</v>
      </c>
      <c r="I76" s="120">
        <v>5100</v>
      </c>
      <c r="J76" s="120">
        <v>5530</v>
      </c>
      <c r="K76" s="120">
        <v>5626</v>
      </c>
      <c r="L76" s="120">
        <v>5743</v>
      </c>
      <c r="M76" s="120">
        <v>5824</v>
      </c>
      <c r="N76" s="120">
        <v>6098</v>
      </c>
      <c r="O76" s="120">
        <v>6343</v>
      </c>
      <c r="P76" s="120">
        <v>6467</v>
      </c>
      <c r="Q76" s="120">
        <v>6577</v>
      </c>
      <c r="R76" s="120">
        <v>6935</v>
      </c>
      <c r="S76" s="120">
        <v>7060</v>
      </c>
      <c r="T76" s="120">
        <v>7163</v>
      </c>
      <c r="U76" s="120">
        <v>7269</v>
      </c>
      <c r="V76" s="120">
        <v>7613</v>
      </c>
      <c r="W76" s="120">
        <v>7940</v>
      </c>
      <c r="X76" s="120">
        <v>8036</v>
      </c>
      <c r="Y76" s="120">
        <v>8149</v>
      </c>
      <c r="Z76" s="120">
        <v>8270</v>
      </c>
      <c r="AA76" s="120">
        <v>8554</v>
      </c>
      <c r="AB76" s="120">
        <v>8707</v>
      </c>
      <c r="AC76" s="120">
        <v>8841</v>
      </c>
      <c r="AD76" s="120">
        <v>8973</v>
      </c>
      <c r="AE76" s="120">
        <v>9104</v>
      </c>
      <c r="AF76" s="120">
        <v>9381</v>
      </c>
      <c r="AG76" s="120">
        <v>9530</v>
      </c>
      <c r="AH76" s="120">
        <v>9842</v>
      </c>
      <c r="AI76" s="120">
        <v>10137</v>
      </c>
      <c r="AJ76" s="120">
        <v>10286</v>
      </c>
      <c r="AK76" s="120">
        <v>10424</v>
      </c>
      <c r="AL76" s="120">
        <v>10559</v>
      </c>
      <c r="AM76" s="120">
        <v>10865</v>
      </c>
      <c r="AN76" s="120">
        <v>11014</v>
      </c>
      <c r="AO76" s="121">
        <v>11148</v>
      </c>
    </row>
    <row r="77" spans="1:52" s="81" customFormat="1" hidden="1" x14ac:dyDescent="0.25">
      <c r="A77" s="119">
        <v>2000</v>
      </c>
      <c r="B77" s="120">
        <v>4025</v>
      </c>
      <c r="C77" s="120">
        <v>4309</v>
      </c>
      <c r="D77" s="120">
        <v>4415</v>
      </c>
      <c r="E77" s="120">
        <v>4508</v>
      </c>
      <c r="F77" s="120">
        <v>4749</v>
      </c>
      <c r="G77" s="120">
        <v>5001</v>
      </c>
      <c r="H77" s="120">
        <v>5104</v>
      </c>
      <c r="I77" s="120">
        <v>5203</v>
      </c>
      <c r="J77" s="120">
        <v>5647</v>
      </c>
      <c r="K77" s="120">
        <v>5743</v>
      </c>
      <c r="L77" s="120">
        <v>5856</v>
      </c>
      <c r="M77" s="120">
        <v>5949</v>
      </c>
      <c r="N77" s="120">
        <v>6226</v>
      </c>
      <c r="O77" s="120">
        <v>6474</v>
      </c>
      <c r="P77" s="120">
        <v>6595</v>
      </c>
      <c r="Q77" s="120">
        <v>6712</v>
      </c>
      <c r="R77" s="120">
        <v>7077</v>
      </c>
      <c r="S77" s="120">
        <v>7202</v>
      </c>
      <c r="T77" s="120">
        <v>7312</v>
      </c>
      <c r="U77" s="120">
        <v>7422</v>
      </c>
      <c r="V77" s="120">
        <v>7769</v>
      </c>
      <c r="W77" s="120">
        <v>8103</v>
      </c>
      <c r="X77" s="120">
        <v>8202</v>
      </c>
      <c r="Y77" s="120">
        <v>8316</v>
      </c>
      <c r="Z77" s="120">
        <v>8440</v>
      </c>
      <c r="AA77" s="120">
        <v>8731</v>
      </c>
      <c r="AB77" s="120">
        <v>8884</v>
      </c>
      <c r="AC77" s="120">
        <v>9022</v>
      </c>
      <c r="AD77" s="120">
        <v>9157</v>
      </c>
      <c r="AE77" s="120">
        <v>9289</v>
      </c>
      <c r="AF77" s="120">
        <v>9569</v>
      </c>
      <c r="AG77" s="120">
        <v>9722</v>
      </c>
      <c r="AH77" s="120">
        <v>10041</v>
      </c>
      <c r="AI77" s="120">
        <v>10339</v>
      </c>
      <c r="AJ77" s="120">
        <v>10495</v>
      </c>
      <c r="AK77" s="120">
        <v>10644</v>
      </c>
      <c r="AL77" s="120">
        <v>10776</v>
      </c>
      <c r="AM77" s="120">
        <v>11092</v>
      </c>
      <c r="AN77" s="120">
        <v>11237</v>
      </c>
      <c r="AO77" s="121">
        <v>11376</v>
      </c>
    </row>
    <row r="78" spans="1:52" s="81" customFormat="1" hidden="1" x14ac:dyDescent="0.25">
      <c r="A78" s="119">
        <v>2125</v>
      </c>
      <c r="B78" s="120">
        <v>4156</v>
      </c>
      <c r="C78" s="120">
        <v>4412</v>
      </c>
      <c r="D78" s="120">
        <v>4508</v>
      </c>
      <c r="E78" s="120">
        <v>4745</v>
      </c>
      <c r="F78" s="120">
        <v>4848</v>
      </c>
      <c r="G78" s="120">
        <v>5100</v>
      </c>
      <c r="H78" s="120">
        <v>5214</v>
      </c>
      <c r="I78" s="120">
        <v>5473</v>
      </c>
      <c r="J78" s="120">
        <v>5761</v>
      </c>
      <c r="K78" s="120">
        <v>5871</v>
      </c>
      <c r="L78" s="120">
        <v>5984</v>
      </c>
      <c r="M78" s="120">
        <v>6282</v>
      </c>
      <c r="N78" s="120">
        <v>6346</v>
      </c>
      <c r="O78" s="120">
        <v>6595</v>
      </c>
      <c r="P78" s="120">
        <v>6712</v>
      </c>
      <c r="Q78" s="120">
        <v>7038</v>
      </c>
      <c r="R78" s="120">
        <v>7216</v>
      </c>
      <c r="S78" s="120">
        <v>7375</v>
      </c>
      <c r="T78" s="120">
        <v>7457</v>
      </c>
      <c r="U78" s="120">
        <v>7784</v>
      </c>
      <c r="V78" s="120">
        <v>7919</v>
      </c>
      <c r="W78" s="120">
        <v>8281</v>
      </c>
      <c r="X78" s="120">
        <v>8391</v>
      </c>
      <c r="Y78" s="120">
        <v>8518</v>
      </c>
      <c r="Z78" s="120">
        <v>8756</v>
      </c>
      <c r="AA78" s="120">
        <v>9072</v>
      </c>
      <c r="AB78" s="120">
        <v>9210</v>
      </c>
      <c r="AC78" s="120">
        <v>9349</v>
      </c>
      <c r="AD78" s="120">
        <v>9480</v>
      </c>
      <c r="AE78" s="120">
        <v>9622</v>
      </c>
      <c r="AF78" s="120">
        <v>9920</v>
      </c>
      <c r="AG78" s="120">
        <v>10052</v>
      </c>
      <c r="AH78" s="120">
        <v>10407</v>
      </c>
      <c r="AI78" s="120">
        <v>10680</v>
      </c>
      <c r="AJ78" s="120">
        <v>10836</v>
      </c>
      <c r="AK78" s="120">
        <v>10982</v>
      </c>
      <c r="AL78" s="120">
        <v>11134</v>
      </c>
      <c r="AM78" s="120">
        <v>11425</v>
      </c>
      <c r="AN78" s="120">
        <v>11574</v>
      </c>
      <c r="AO78" s="121">
        <v>11702</v>
      </c>
    </row>
    <row r="79" spans="1:52" s="81" customFormat="1" hidden="1" x14ac:dyDescent="0.25">
      <c r="A79" s="119">
        <v>2250</v>
      </c>
      <c r="B79" s="120">
        <v>4312</v>
      </c>
      <c r="C79" s="120">
        <v>4609</v>
      </c>
      <c r="D79" s="120">
        <v>4719</v>
      </c>
      <c r="E79" s="120">
        <v>4980</v>
      </c>
      <c r="F79" s="120">
        <v>5129</v>
      </c>
      <c r="G79" s="120">
        <v>5437</v>
      </c>
      <c r="H79" s="120">
        <v>5551</v>
      </c>
      <c r="I79" s="120">
        <v>5839</v>
      </c>
      <c r="J79" s="120">
        <v>6225</v>
      </c>
      <c r="K79" s="120">
        <v>6339</v>
      </c>
      <c r="L79" s="120">
        <v>6456</v>
      </c>
      <c r="M79" s="120">
        <v>6569</v>
      </c>
      <c r="N79" s="120">
        <v>6913</v>
      </c>
      <c r="O79" s="120">
        <v>7220</v>
      </c>
      <c r="P79" s="120">
        <v>7337</v>
      </c>
      <c r="Q79" s="120">
        <v>7454</v>
      </c>
      <c r="R79" s="120">
        <v>7812</v>
      </c>
      <c r="S79" s="120">
        <v>7965</v>
      </c>
      <c r="T79" s="120">
        <v>8092</v>
      </c>
      <c r="U79" s="120">
        <v>8232</v>
      </c>
      <c r="V79" s="120">
        <v>8626</v>
      </c>
      <c r="W79" s="120">
        <v>9024</v>
      </c>
      <c r="X79" s="120">
        <v>9151</v>
      </c>
      <c r="Y79" s="120">
        <v>9258</v>
      </c>
      <c r="Z79" s="120">
        <v>9308</v>
      </c>
      <c r="AA79" s="120">
        <v>9408</v>
      </c>
      <c r="AB79" s="120">
        <v>9548</v>
      </c>
      <c r="AC79" s="120">
        <v>9705</v>
      </c>
      <c r="AD79" s="120">
        <v>9845</v>
      </c>
      <c r="AE79" s="120">
        <v>10016</v>
      </c>
      <c r="AF79" s="120">
        <v>10293</v>
      </c>
      <c r="AG79" s="120">
        <v>10463</v>
      </c>
      <c r="AH79" s="120">
        <v>10824</v>
      </c>
      <c r="AI79" s="120">
        <v>11125</v>
      </c>
      <c r="AJ79" s="120">
        <v>11275</v>
      </c>
      <c r="AK79" s="120">
        <v>11435</v>
      </c>
      <c r="AL79" s="120">
        <v>11595</v>
      </c>
      <c r="AM79" s="120">
        <v>11903</v>
      </c>
      <c r="AN79" s="120">
        <v>12073</v>
      </c>
      <c r="AO79" s="121">
        <v>12220</v>
      </c>
    </row>
    <row r="80" spans="1:52" s="81" customFormat="1" hidden="1" x14ac:dyDescent="0.25">
      <c r="A80" s="119">
        <v>2375</v>
      </c>
      <c r="B80" s="120">
        <v>4479</v>
      </c>
      <c r="C80" s="120">
        <v>4706</v>
      </c>
      <c r="D80" s="120">
        <v>4802</v>
      </c>
      <c r="E80" s="120">
        <v>5054</v>
      </c>
      <c r="F80" s="120">
        <v>5221</v>
      </c>
      <c r="G80" s="120">
        <v>5551</v>
      </c>
      <c r="H80" s="120">
        <v>5647</v>
      </c>
      <c r="I80" s="120">
        <v>5920</v>
      </c>
      <c r="J80" s="120">
        <v>6339</v>
      </c>
      <c r="K80" s="120">
        <v>6456</v>
      </c>
      <c r="L80" s="120">
        <v>6573</v>
      </c>
      <c r="M80" s="120">
        <v>6918</v>
      </c>
      <c r="N80" s="120">
        <v>7045</v>
      </c>
      <c r="O80" s="120">
        <v>7371</v>
      </c>
      <c r="P80" s="120">
        <v>7478</v>
      </c>
      <c r="Q80" s="120">
        <v>7596</v>
      </c>
      <c r="R80" s="120">
        <v>7961</v>
      </c>
      <c r="S80" s="120">
        <v>8117</v>
      </c>
      <c r="T80" s="120">
        <v>8263</v>
      </c>
      <c r="U80" s="120">
        <v>8643</v>
      </c>
      <c r="V80" s="120">
        <v>8785</v>
      </c>
      <c r="W80" s="120">
        <v>9167</v>
      </c>
      <c r="X80" s="120">
        <v>9298</v>
      </c>
      <c r="Y80" s="120">
        <v>9420</v>
      </c>
      <c r="Z80" s="120">
        <v>9807</v>
      </c>
      <c r="AA80" s="120">
        <v>10137</v>
      </c>
      <c r="AB80" s="120">
        <v>10293</v>
      </c>
      <c r="AC80" s="120">
        <v>10470</v>
      </c>
      <c r="AD80" s="120">
        <v>10648</v>
      </c>
      <c r="AE80" s="120">
        <v>10794</v>
      </c>
      <c r="AF80" s="120">
        <v>11156</v>
      </c>
      <c r="AG80" s="120">
        <v>11326</v>
      </c>
      <c r="AH80" s="120">
        <v>11727</v>
      </c>
      <c r="AI80" s="120">
        <v>12054</v>
      </c>
      <c r="AJ80" s="120">
        <v>12231</v>
      </c>
      <c r="AK80" s="120">
        <v>12398</v>
      </c>
      <c r="AL80" s="120">
        <v>12568</v>
      </c>
      <c r="AM80" s="120">
        <v>12902</v>
      </c>
      <c r="AN80" s="120">
        <v>13093</v>
      </c>
      <c r="AO80" s="121">
        <v>13267</v>
      </c>
    </row>
    <row r="81" spans="1:41" s="81" customFormat="1" hidden="1" x14ac:dyDescent="0.25">
      <c r="A81" s="119">
        <v>2500</v>
      </c>
      <c r="B81" s="120">
        <v>4767</v>
      </c>
      <c r="C81" s="120">
        <v>4941</v>
      </c>
      <c r="D81" s="120">
        <v>5033</v>
      </c>
      <c r="E81" s="120">
        <v>5391</v>
      </c>
      <c r="F81" s="120">
        <v>5597</v>
      </c>
      <c r="G81" s="120">
        <v>5927</v>
      </c>
      <c r="H81" s="120">
        <v>6037</v>
      </c>
      <c r="I81" s="120">
        <v>6265</v>
      </c>
      <c r="J81" s="120">
        <v>6449</v>
      </c>
      <c r="K81" s="120">
        <v>6772</v>
      </c>
      <c r="L81" s="120">
        <v>6903</v>
      </c>
      <c r="M81" s="120">
        <v>7230</v>
      </c>
      <c r="N81" s="120">
        <v>7397</v>
      </c>
      <c r="O81" s="120">
        <v>7730</v>
      </c>
      <c r="P81" s="120">
        <v>7844</v>
      </c>
      <c r="Q81" s="120">
        <v>8128</v>
      </c>
      <c r="R81" s="120">
        <v>8344</v>
      </c>
      <c r="S81" s="120">
        <v>8501</v>
      </c>
      <c r="T81" s="120">
        <v>8636</v>
      </c>
      <c r="U81" s="120">
        <v>9033</v>
      </c>
      <c r="V81" s="120">
        <v>9200</v>
      </c>
      <c r="W81" s="120">
        <v>9633</v>
      </c>
      <c r="X81" s="120">
        <v>9754</v>
      </c>
      <c r="Y81" s="120">
        <v>9892</v>
      </c>
      <c r="Z81" s="120">
        <v>10442</v>
      </c>
      <c r="AA81" s="120">
        <v>10811</v>
      </c>
      <c r="AB81" s="120">
        <v>10996</v>
      </c>
      <c r="AC81" s="120">
        <v>11173</v>
      </c>
      <c r="AD81" s="120">
        <v>11354</v>
      </c>
      <c r="AE81" s="120">
        <v>11553</v>
      </c>
      <c r="AF81" s="120">
        <v>11904</v>
      </c>
      <c r="AG81" s="120">
        <v>12082</v>
      </c>
      <c r="AH81" s="120">
        <v>12494</v>
      </c>
      <c r="AI81" s="120">
        <v>12902</v>
      </c>
      <c r="AJ81" s="120">
        <v>13083</v>
      </c>
      <c r="AK81" s="120">
        <v>13271</v>
      </c>
      <c r="AL81" s="120">
        <v>13438</v>
      </c>
      <c r="AM81" s="120">
        <v>13814</v>
      </c>
      <c r="AN81" s="120">
        <v>14009</v>
      </c>
      <c r="AO81" s="121">
        <v>14222</v>
      </c>
    </row>
    <row r="82" spans="1:41" s="81" customFormat="1" hidden="1" x14ac:dyDescent="0.25">
      <c r="A82" s="119">
        <v>2625</v>
      </c>
      <c r="B82" s="120">
        <v>4937</v>
      </c>
      <c r="C82" s="120">
        <v>5230</v>
      </c>
      <c r="D82" s="120">
        <v>5367</v>
      </c>
      <c r="E82" s="120">
        <v>5636</v>
      </c>
      <c r="F82" s="120">
        <v>5832</v>
      </c>
      <c r="G82" s="120">
        <v>6182</v>
      </c>
      <c r="H82" s="120">
        <v>6307</v>
      </c>
      <c r="I82" s="120">
        <v>6609</v>
      </c>
      <c r="J82" s="120">
        <v>6973</v>
      </c>
      <c r="K82" s="120">
        <v>7102</v>
      </c>
      <c r="L82" s="120">
        <v>7248</v>
      </c>
      <c r="M82" s="120">
        <v>7585</v>
      </c>
      <c r="N82" s="120">
        <v>7723</v>
      </c>
      <c r="O82" s="120">
        <v>8100</v>
      </c>
      <c r="P82" s="120">
        <v>8231</v>
      </c>
      <c r="Q82" s="120">
        <v>8366</v>
      </c>
      <c r="R82" s="120">
        <v>8820</v>
      </c>
      <c r="S82" s="120">
        <v>8973</v>
      </c>
      <c r="T82" s="120">
        <v>9129</v>
      </c>
      <c r="U82" s="120">
        <v>9548</v>
      </c>
      <c r="V82" s="120">
        <v>9736</v>
      </c>
      <c r="W82" s="120">
        <v>10166</v>
      </c>
      <c r="X82" s="120">
        <v>10290</v>
      </c>
      <c r="Y82" s="120">
        <v>10424</v>
      </c>
      <c r="Z82" s="120">
        <v>10573</v>
      </c>
      <c r="AA82" s="120">
        <v>10818</v>
      </c>
      <c r="AB82" s="120">
        <v>10989</v>
      </c>
      <c r="AC82" s="120">
        <v>11177</v>
      </c>
      <c r="AD82" s="120">
        <v>11365</v>
      </c>
      <c r="AE82" s="120">
        <v>11528</v>
      </c>
      <c r="AF82" s="120">
        <v>11880</v>
      </c>
      <c r="AG82" s="120">
        <v>12054</v>
      </c>
      <c r="AH82" s="120">
        <v>12902</v>
      </c>
      <c r="AI82" s="120">
        <v>13661</v>
      </c>
      <c r="AJ82" s="120">
        <v>13771</v>
      </c>
      <c r="AK82" s="120">
        <v>13867</v>
      </c>
      <c r="AL82" s="120">
        <v>13942</v>
      </c>
      <c r="AM82" s="120">
        <v>14119</v>
      </c>
      <c r="AN82" s="120">
        <v>14208</v>
      </c>
      <c r="AO82" s="121">
        <v>14243</v>
      </c>
    </row>
    <row r="83" spans="1:41" s="81" customFormat="1" hidden="1" x14ac:dyDescent="0.25">
      <c r="A83" s="119">
        <v>2750</v>
      </c>
      <c r="B83" s="120">
        <v>5072</v>
      </c>
      <c r="C83" s="120">
        <v>5417</v>
      </c>
      <c r="D83" s="120">
        <v>5523</v>
      </c>
      <c r="E83" s="120">
        <v>5810</v>
      </c>
      <c r="F83" s="120">
        <v>5991</v>
      </c>
      <c r="G83" s="120">
        <v>6343</v>
      </c>
      <c r="H83" s="120">
        <v>6470</v>
      </c>
      <c r="I83" s="120">
        <v>6815</v>
      </c>
      <c r="J83" s="120">
        <v>7184</v>
      </c>
      <c r="K83" s="120">
        <v>7315</v>
      </c>
      <c r="L83" s="120">
        <v>7454</v>
      </c>
      <c r="M83" s="120">
        <v>7819</v>
      </c>
      <c r="N83" s="120">
        <v>7979</v>
      </c>
      <c r="O83" s="120">
        <v>8366</v>
      </c>
      <c r="P83" s="120">
        <v>8501</v>
      </c>
      <c r="Q83" s="120">
        <v>8625</v>
      </c>
      <c r="R83" s="120">
        <v>9104</v>
      </c>
      <c r="S83" s="120">
        <v>9285</v>
      </c>
      <c r="T83" s="120">
        <v>9459</v>
      </c>
      <c r="U83" s="120">
        <v>9906</v>
      </c>
      <c r="V83" s="120">
        <v>10066</v>
      </c>
      <c r="W83" s="120">
        <v>10483</v>
      </c>
      <c r="X83" s="120">
        <v>10630</v>
      </c>
      <c r="Y83" s="120">
        <v>10765</v>
      </c>
      <c r="Z83" s="120">
        <v>10928</v>
      </c>
      <c r="AA83" s="120">
        <v>11177</v>
      </c>
      <c r="AB83" s="120">
        <v>11368</v>
      </c>
      <c r="AC83" s="120">
        <v>11557</v>
      </c>
      <c r="AD83" s="120">
        <v>11727</v>
      </c>
      <c r="AE83" s="120">
        <v>11919</v>
      </c>
      <c r="AF83" s="120">
        <v>12295</v>
      </c>
      <c r="AG83" s="120">
        <v>12483</v>
      </c>
      <c r="AH83" s="120">
        <v>13672</v>
      </c>
      <c r="AI83" s="120">
        <v>13718</v>
      </c>
      <c r="AJ83" s="120">
        <v>13775</v>
      </c>
      <c r="AK83" s="120">
        <v>13974</v>
      </c>
      <c r="AL83" s="120">
        <v>14030</v>
      </c>
      <c r="AM83" s="120">
        <v>14254</v>
      </c>
      <c r="AN83" s="120">
        <v>14435</v>
      </c>
      <c r="AO83" s="121">
        <v>14627</v>
      </c>
    </row>
    <row r="84" spans="1:41" s="81" customFormat="1" hidden="1" x14ac:dyDescent="0.25">
      <c r="A84" s="119">
        <v>2875</v>
      </c>
      <c r="B84" s="120">
        <v>5232</v>
      </c>
      <c r="C84" s="120">
        <v>5498</v>
      </c>
      <c r="D84" s="120">
        <v>5626</v>
      </c>
      <c r="E84" s="120">
        <v>5906</v>
      </c>
      <c r="F84" s="120">
        <v>6098</v>
      </c>
      <c r="G84" s="120">
        <v>6449</v>
      </c>
      <c r="H84" s="120">
        <v>6595</v>
      </c>
      <c r="I84" s="120">
        <v>6946</v>
      </c>
      <c r="J84" s="120">
        <v>7315</v>
      </c>
      <c r="K84" s="120">
        <v>7457</v>
      </c>
      <c r="L84" s="120">
        <v>7592</v>
      </c>
      <c r="M84" s="120">
        <v>7940</v>
      </c>
      <c r="N84" s="120">
        <v>8132</v>
      </c>
      <c r="O84" s="120">
        <v>8518</v>
      </c>
      <c r="P84" s="120">
        <v>8653</v>
      </c>
      <c r="Q84" s="120">
        <v>9044</v>
      </c>
      <c r="R84" s="120">
        <v>9257</v>
      </c>
      <c r="S84" s="120">
        <v>9459</v>
      </c>
      <c r="T84" s="120">
        <v>9576</v>
      </c>
      <c r="U84" s="120">
        <v>10023</v>
      </c>
      <c r="V84" s="120">
        <v>10211</v>
      </c>
      <c r="W84" s="120">
        <v>10680</v>
      </c>
      <c r="X84" s="120">
        <v>10808</v>
      </c>
      <c r="Y84" s="120">
        <v>10957</v>
      </c>
      <c r="Z84" s="120">
        <v>11464</v>
      </c>
      <c r="AA84" s="120">
        <v>11865</v>
      </c>
      <c r="AB84" s="120">
        <v>12050</v>
      </c>
      <c r="AC84" s="120">
        <v>12266</v>
      </c>
      <c r="AD84" s="120">
        <v>12465</v>
      </c>
      <c r="AE84" s="120">
        <v>12650</v>
      </c>
      <c r="AF84" s="120">
        <v>13033</v>
      </c>
      <c r="AG84" s="120">
        <v>13218</v>
      </c>
      <c r="AH84" s="120">
        <v>13967</v>
      </c>
      <c r="AI84" s="120">
        <v>14087</v>
      </c>
      <c r="AJ84" s="120">
        <v>14282</v>
      </c>
      <c r="AK84" s="120">
        <v>14485</v>
      </c>
      <c r="AL84" s="120">
        <v>14691</v>
      </c>
      <c r="AM84" s="120">
        <v>15117</v>
      </c>
      <c r="AN84" s="120">
        <v>15280</v>
      </c>
      <c r="AO84" s="121">
        <v>15702</v>
      </c>
    </row>
    <row r="85" spans="1:41" s="81" customFormat="1" hidden="1" x14ac:dyDescent="0.25">
      <c r="A85" s="119">
        <v>3000</v>
      </c>
      <c r="B85" s="120">
        <v>5530</v>
      </c>
      <c r="C85" s="120">
        <v>5793</v>
      </c>
      <c r="D85" s="120">
        <v>5935</v>
      </c>
      <c r="E85" s="120">
        <v>6297</v>
      </c>
      <c r="F85" s="120">
        <v>6485</v>
      </c>
      <c r="G85" s="120">
        <v>6886</v>
      </c>
      <c r="H85" s="120">
        <v>7031</v>
      </c>
      <c r="I85" s="120">
        <v>7383</v>
      </c>
      <c r="J85" s="120">
        <v>7897</v>
      </c>
      <c r="K85" s="120">
        <v>8046</v>
      </c>
      <c r="L85" s="120">
        <v>8220</v>
      </c>
      <c r="M85" s="120">
        <v>8398</v>
      </c>
      <c r="N85" s="120">
        <v>8824</v>
      </c>
      <c r="O85" s="120">
        <v>9235</v>
      </c>
      <c r="P85" s="120">
        <v>9406</v>
      </c>
      <c r="Q85" s="120">
        <v>9587</v>
      </c>
      <c r="R85" s="120">
        <v>10030</v>
      </c>
      <c r="S85" s="120">
        <v>10233</v>
      </c>
      <c r="T85" s="120">
        <v>10410</v>
      </c>
      <c r="U85" s="120">
        <v>10581</v>
      </c>
      <c r="V85" s="120">
        <v>11085</v>
      </c>
      <c r="W85" s="120">
        <v>11227</v>
      </c>
      <c r="X85" s="120">
        <v>11376</v>
      </c>
      <c r="Y85" s="120">
        <v>11880</v>
      </c>
      <c r="Z85" s="120">
        <v>12171</v>
      </c>
      <c r="AA85" s="120">
        <v>12565</v>
      </c>
      <c r="AB85" s="120">
        <v>12810</v>
      </c>
      <c r="AC85" s="120">
        <v>13022</v>
      </c>
      <c r="AD85" s="120">
        <v>13196</v>
      </c>
      <c r="AE85" s="120">
        <v>13427</v>
      </c>
      <c r="AF85" s="120">
        <v>13853</v>
      </c>
      <c r="AG85" s="120">
        <v>14062</v>
      </c>
      <c r="AH85" s="120">
        <v>14666</v>
      </c>
      <c r="AI85" s="120">
        <v>15063</v>
      </c>
      <c r="AJ85" s="120">
        <v>15184</v>
      </c>
      <c r="AK85" s="120">
        <v>15408</v>
      </c>
      <c r="AL85" s="120">
        <v>15613</v>
      </c>
      <c r="AM85" s="120">
        <v>16235</v>
      </c>
      <c r="AN85" s="120">
        <v>16348</v>
      </c>
      <c r="AO85" s="121">
        <v>16476</v>
      </c>
    </row>
    <row r="86" spans="1:41" s="81" customFormat="1" hidden="1" x14ac:dyDescent="0.25">
      <c r="A86" s="119">
        <v>3125</v>
      </c>
      <c r="B86" s="120">
        <v>5690</v>
      </c>
      <c r="C86" s="120">
        <v>6148</v>
      </c>
      <c r="D86" s="120">
        <v>6315</v>
      </c>
      <c r="E86" s="120">
        <v>6659</v>
      </c>
      <c r="F86" s="120">
        <v>6900</v>
      </c>
      <c r="G86" s="120">
        <v>7324</v>
      </c>
      <c r="H86" s="120">
        <v>7484</v>
      </c>
      <c r="I86" s="120">
        <v>7887</v>
      </c>
      <c r="J86" s="120">
        <v>8279</v>
      </c>
      <c r="K86" s="120">
        <v>8433</v>
      </c>
      <c r="L86" s="120">
        <v>8589</v>
      </c>
      <c r="M86" s="120">
        <v>9012</v>
      </c>
      <c r="N86" s="120">
        <v>9225</v>
      </c>
      <c r="O86" s="120">
        <v>9695</v>
      </c>
      <c r="P86" s="120">
        <v>9876</v>
      </c>
      <c r="Q86" s="120">
        <v>10048</v>
      </c>
      <c r="R86" s="120">
        <v>10597</v>
      </c>
      <c r="S86" s="120">
        <v>10814</v>
      </c>
      <c r="T86" s="120">
        <v>10984</v>
      </c>
      <c r="U86" s="120">
        <v>11170</v>
      </c>
      <c r="V86" s="120">
        <v>11686</v>
      </c>
      <c r="W86" s="120">
        <v>12210</v>
      </c>
      <c r="X86" s="120">
        <v>12344</v>
      </c>
      <c r="Y86" s="120">
        <v>12521</v>
      </c>
      <c r="Z86" s="120">
        <v>12593</v>
      </c>
      <c r="AA86" s="120">
        <v>12756</v>
      </c>
      <c r="AB86" s="120">
        <v>12863</v>
      </c>
      <c r="AC86" s="120">
        <v>12952</v>
      </c>
      <c r="AD86" s="120">
        <v>13157</v>
      </c>
      <c r="AE86" s="120">
        <v>13363</v>
      </c>
      <c r="AF86" s="120">
        <v>13775</v>
      </c>
      <c r="AG86" s="120">
        <v>14158</v>
      </c>
      <c r="AH86" s="120">
        <v>14460</v>
      </c>
      <c r="AI86" s="120">
        <v>14882</v>
      </c>
      <c r="AJ86" s="120">
        <v>15262</v>
      </c>
      <c r="AK86" s="120">
        <v>15606</v>
      </c>
      <c r="AL86" s="120">
        <v>15734</v>
      </c>
      <c r="AM86" s="120">
        <v>15912</v>
      </c>
      <c r="AN86" s="120">
        <v>16135</v>
      </c>
      <c r="AO86" s="121">
        <v>16320</v>
      </c>
    </row>
    <row r="87" spans="1:41" s="81" customFormat="1" hidden="1" x14ac:dyDescent="0.25">
      <c r="A87" s="119">
        <v>3250</v>
      </c>
      <c r="B87" s="120">
        <v>5839</v>
      </c>
      <c r="C87" s="120">
        <v>6229</v>
      </c>
      <c r="D87" s="120">
        <v>6399</v>
      </c>
      <c r="E87" s="120">
        <v>6751</v>
      </c>
      <c r="F87" s="120">
        <v>6999</v>
      </c>
      <c r="G87" s="120">
        <v>7434</v>
      </c>
      <c r="H87" s="120">
        <v>7588</v>
      </c>
      <c r="I87" s="120">
        <v>7979</v>
      </c>
      <c r="J87" s="120">
        <v>8403</v>
      </c>
      <c r="K87" s="120">
        <v>8550</v>
      </c>
      <c r="L87" s="120">
        <v>8710</v>
      </c>
      <c r="M87" s="120">
        <v>9132</v>
      </c>
      <c r="N87" s="120">
        <v>9345</v>
      </c>
      <c r="O87" s="120">
        <v>9805</v>
      </c>
      <c r="P87" s="120">
        <v>9995</v>
      </c>
      <c r="Q87" s="120">
        <v>10478</v>
      </c>
      <c r="R87" s="120">
        <v>10708</v>
      </c>
      <c r="S87" s="120">
        <v>10900</v>
      </c>
      <c r="T87" s="120">
        <v>11092</v>
      </c>
      <c r="U87" s="120">
        <v>11624</v>
      </c>
      <c r="V87" s="120">
        <v>11830</v>
      </c>
      <c r="W87" s="120">
        <v>12347</v>
      </c>
      <c r="X87" s="120">
        <v>12511</v>
      </c>
      <c r="Y87" s="120">
        <v>12689</v>
      </c>
      <c r="Z87" s="120">
        <v>12827</v>
      </c>
      <c r="AA87" s="120">
        <v>12902</v>
      </c>
      <c r="AB87" s="120">
        <v>13118</v>
      </c>
      <c r="AC87" s="120">
        <v>13338</v>
      </c>
      <c r="AD87" s="120">
        <v>13534</v>
      </c>
      <c r="AE87" s="120">
        <v>13754</v>
      </c>
      <c r="AF87" s="120">
        <v>14176</v>
      </c>
      <c r="AG87" s="120">
        <v>14392</v>
      </c>
      <c r="AH87" s="120">
        <v>15227</v>
      </c>
      <c r="AI87" s="120">
        <v>15397</v>
      </c>
      <c r="AJ87" s="120">
        <v>15670</v>
      </c>
      <c r="AK87" s="120">
        <v>16050</v>
      </c>
      <c r="AL87" s="120">
        <v>16284</v>
      </c>
      <c r="AM87" s="120">
        <v>18868</v>
      </c>
      <c r="AN87" s="120">
        <v>18921</v>
      </c>
      <c r="AO87" s="121">
        <v>18989</v>
      </c>
    </row>
    <row r="88" spans="1:41" s="81" customFormat="1" hidden="1" x14ac:dyDescent="0.25">
      <c r="A88" s="119">
        <v>3375</v>
      </c>
      <c r="B88" s="120">
        <v>6030</v>
      </c>
      <c r="C88" s="120">
        <v>6335</v>
      </c>
      <c r="D88" s="120">
        <v>6495</v>
      </c>
      <c r="E88" s="120">
        <v>6836</v>
      </c>
      <c r="F88" s="120">
        <v>7092</v>
      </c>
      <c r="G88" s="120">
        <v>7532</v>
      </c>
      <c r="H88" s="120">
        <v>7702</v>
      </c>
      <c r="I88" s="120">
        <v>8107</v>
      </c>
      <c r="J88" s="120">
        <v>8522</v>
      </c>
      <c r="K88" s="120">
        <v>8689</v>
      </c>
      <c r="L88" s="120">
        <v>8831</v>
      </c>
      <c r="M88" s="120">
        <v>9274</v>
      </c>
      <c r="N88" s="120">
        <v>9502</v>
      </c>
      <c r="O88" s="120">
        <v>9995</v>
      </c>
      <c r="P88" s="120">
        <v>10140</v>
      </c>
      <c r="Q88" s="120">
        <v>10588</v>
      </c>
      <c r="R88" s="120">
        <v>10854</v>
      </c>
      <c r="S88" s="120">
        <v>11074</v>
      </c>
      <c r="T88" s="120">
        <v>11266</v>
      </c>
      <c r="U88" s="120">
        <v>11798</v>
      </c>
      <c r="V88" s="120">
        <v>11997</v>
      </c>
      <c r="W88" s="120">
        <v>12534</v>
      </c>
      <c r="X88" s="120">
        <v>12710</v>
      </c>
      <c r="Y88" s="120">
        <v>12873</v>
      </c>
      <c r="Z88" s="120">
        <v>13150</v>
      </c>
      <c r="AA88" s="120">
        <v>13569</v>
      </c>
      <c r="AB88" s="120">
        <v>13810</v>
      </c>
      <c r="AC88" s="120">
        <v>14045</v>
      </c>
      <c r="AD88" s="120">
        <v>14247</v>
      </c>
      <c r="AE88" s="120">
        <v>14485</v>
      </c>
      <c r="AF88" s="120">
        <v>15216</v>
      </c>
      <c r="AG88" s="120">
        <v>15301</v>
      </c>
      <c r="AH88" s="120">
        <v>15674</v>
      </c>
      <c r="AI88" s="120">
        <v>16128</v>
      </c>
      <c r="AJ88" s="120">
        <v>16625</v>
      </c>
      <c r="AK88" s="120">
        <v>16827</v>
      </c>
      <c r="AL88" s="120">
        <v>18503</v>
      </c>
      <c r="AM88" s="120">
        <v>18872</v>
      </c>
      <c r="AN88" s="120">
        <v>18957</v>
      </c>
      <c r="AO88" s="121">
        <v>19411</v>
      </c>
    </row>
    <row r="89" spans="1:41" s="81" customFormat="1" hidden="1" x14ac:dyDescent="0.25">
      <c r="A89" s="119">
        <v>3500</v>
      </c>
      <c r="B89" s="120">
        <v>6158</v>
      </c>
      <c r="C89" s="120">
        <v>6598</v>
      </c>
      <c r="D89" s="120">
        <v>6761</v>
      </c>
      <c r="E89" s="120">
        <v>7336</v>
      </c>
      <c r="F89" s="120">
        <v>7606</v>
      </c>
      <c r="G89" s="120">
        <v>7855</v>
      </c>
      <c r="H89" s="120">
        <v>8007</v>
      </c>
      <c r="I89" s="120">
        <v>8387</v>
      </c>
      <c r="J89" s="120">
        <v>8841</v>
      </c>
      <c r="K89" s="120">
        <v>9019</v>
      </c>
      <c r="L89" s="120">
        <v>9214</v>
      </c>
      <c r="M89" s="120">
        <v>9672</v>
      </c>
      <c r="N89" s="120">
        <v>9927</v>
      </c>
      <c r="O89" s="120">
        <v>10470</v>
      </c>
      <c r="P89" s="120">
        <v>10659</v>
      </c>
      <c r="Q89" s="120">
        <v>11159</v>
      </c>
      <c r="R89" s="120">
        <v>11415</v>
      </c>
      <c r="S89" s="120">
        <v>11613</v>
      </c>
      <c r="T89" s="120">
        <v>11798</v>
      </c>
      <c r="U89" s="120">
        <v>12345</v>
      </c>
      <c r="V89" s="120">
        <v>12487</v>
      </c>
      <c r="W89" s="120">
        <v>13001</v>
      </c>
      <c r="X89" s="120">
        <v>13161</v>
      </c>
      <c r="Y89" s="120">
        <v>13342</v>
      </c>
      <c r="Z89" s="120">
        <v>13491</v>
      </c>
      <c r="AA89" s="120">
        <v>13942</v>
      </c>
      <c r="AB89" s="120">
        <v>14176</v>
      </c>
      <c r="AC89" s="120">
        <v>14414</v>
      </c>
      <c r="AD89" s="120">
        <v>14982</v>
      </c>
      <c r="AE89" s="120">
        <v>15074</v>
      </c>
      <c r="AF89" s="120">
        <v>15404</v>
      </c>
      <c r="AG89" s="120">
        <v>15557</v>
      </c>
      <c r="AH89" s="120">
        <v>16103</v>
      </c>
      <c r="AI89" s="120">
        <v>16693</v>
      </c>
      <c r="AJ89" s="120">
        <v>17062</v>
      </c>
      <c r="AK89" s="120">
        <v>18570</v>
      </c>
      <c r="AL89" s="120">
        <v>18889</v>
      </c>
      <c r="AM89" s="120">
        <v>19479</v>
      </c>
      <c r="AN89" s="120">
        <v>19511</v>
      </c>
      <c r="AO89" s="121">
        <v>19702</v>
      </c>
    </row>
    <row r="90" spans="1:41" s="81" customFormat="1" hidden="1" x14ac:dyDescent="0.25">
      <c r="A90" s="119">
        <v>3625</v>
      </c>
      <c r="B90" s="120">
        <v>6474</v>
      </c>
      <c r="C90" s="120">
        <v>6690</v>
      </c>
      <c r="D90" s="120">
        <v>6825</v>
      </c>
      <c r="E90" s="120">
        <v>7404</v>
      </c>
      <c r="F90" s="120">
        <v>7667</v>
      </c>
      <c r="G90" s="120">
        <v>7919</v>
      </c>
      <c r="H90" s="120">
        <v>8344</v>
      </c>
      <c r="I90" s="120">
        <v>8749</v>
      </c>
      <c r="J90" s="120">
        <v>9239</v>
      </c>
      <c r="K90" s="120">
        <v>9445</v>
      </c>
      <c r="L90" s="120">
        <v>9615</v>
      </c>
      <c r="M90" s="120">
        <v>10084</v>
      </c>
      <c r="N90" s="120">
        <v>10371</v>
      </c>
      <c r="O90" s="120">
        <v>10928</v>
      </c>
      <c r="P90" s="120">
        <v>11120</v>
      </c>
      <c r="Q90" s="120">
        <v>11305</v>
      </c>
      <c r="R90" s="120">
        <v>11908</v>
      </c>
      <c r="S90" s="120">
        <v>12117</v>
      </c>
      <c r="T90" s="120">
        <v>12302</v>
      </c>
      <c r="U90" s="120">
        <v>12476</v>
      </c>
      <c r="V90" s="120">
        <v>13030</v>
      </c>
      <c r="W90" s="120">
        <v>13427</v>
      </c>
      <c r="X90" s="120">
        <v>13739</v>
      </c>
      <c r="Y90" s="120">
        <v>13899</v>
      </c>
      <c r="Z90" s="120">
        <v>14268</v>
      </c>
      <c r="AA90" s="120">
        <v>14772</v>
      </c>
      <c r="AB90" s="120">
        <v>15028</v>
      </c>
      <c r="AC90" s="120">
        <v>15603</v>
      </c>
      <c r="AD90" s="120">
        <v>15621</v>
      </c>
      <c r="AE90" s="120">
        <v>16139</v>
      </c>
      <c r="AF90" s="120">
        <v>16320</v>
      </c>
      <c r="AG90" s="120">
        <v>16558</v>
      </c>
      <c r="AH90" s="120">
        <v>17271</v>
      </c>
      <c r="AI90" s="120">
        <v>19457</v>
      </c>
      <c r="AJ90" s="120">
        <v>19773</v>
      </c>
      <c r="AK90" s="120">
        <v>19855</v>
      </c>
      <c r="AL90" s="120">
        <v>19929</v>
      </c>
      <c r="AM90" s="120">
        <v>20082</v>
      </c>
      <c r="AN90" s="120">
        <v>21175</v>
      </c>
      <c r="AO90" s="121">
        <v>21367</v>
      </c>
    </row>
    <row r="91" spans="1:41" s="81" customFormat="1" hidden="1" x14ac:dyDescent="0.25">
      <c r="A91" s="119">
        <v>3750</v>
      </c>
      <c r="B91" s="120">
        <v>6634</v>
      </c>
      <c r="C91" s="120">
        <v>7240</v>
      </c>
      <c r="D91" s="120">
        <v>7438</v>
      </c>
      <c r="E91" s="120">
        <v>7844</v>
      </c>
      <c r="F91" s="120">
        <v>8156</v>
      </c>
      <c r="G91" s="120">
        <v>8666</v>
      </c>
      <c r="H91" s="120">
        <v>8854</v>
      </c>
      <c r="I91" s="120">
        <v>9047</v>
      </c>
      <c r="J91" s="120">
        <v>9835</v>
      </c>
      <c r="K91" s="120">
        <v>10029</v>
      </c>
      <c r="L91" s="120">
        <v>10273</v>
      </c>
      <c r="M91" s="120">
        <v>10527</v>
      </c>
      <c r="N91" s="120">
        <v>11111</v>
      </c>
      <c r="O91" s="120">
        <v>11669</v>
      </c>
      <c r="P91" s="120">
        <v>11863</v>
      </c>
      <c r="Q91" s="120">
        <v>12043</v>
      </c>
      <c r="R91" s="120">
        <v>12075</v>
      </c>
      <c r="S91" s="120">
        <v>12089</v>
      </c>
      <c r="T91" s="120">
        <v>12274</v>
      </c>
      <c r="U91" s="120">
        <v>12841</v>
      </c>
      <c r="V91" s="120">
        <v>13001</v>
      </c>
      <c r="W91" s="120">
        <v>13544</v>
      </c>
      <c r="X91" s="120">
        <v>13729</v>
      </c>
      <c r="Y91" s="120">
        <v>14478</v>
      </c>
      <c r="Z91" s="120">
        <v>14194</v>
      </c>
      <c r="AA91" s="120">
        <v>14992</v>
      </c>
      <c r="AB91" s="120">
        <v>15237</v>
      </c>
      <c r="AC91" s="120">
        <v>15262</v>
      </c>
      <c r="AD91" s="120">
        <v>15415</v>
      </c>
      <c r="AE91" s="120">
        <v>15674</v>
      </c>
      <c r="AF91" s="120">
        <v>16196</v>
      </c>
      <c r="AG91" s="120">
        <v>16469</v>
      </c>
      <c r="AH91" s="120">
        <v>18943</v>
      </c>
      <c r="AI91" s="120">
        <v>18989</v>
      </c>
      <c r="AJ91" s="120">
        <v>19319</v>
      </c>
      <c r="AK91" s="120">
        <v>19528</v>
      </c>
      <c r="AL91" s="120">
        <v>19702</v>
      </c>
      <c r="AM91" s="120">
        <v>20622</v>
      </c>
      <c r="AN91" s="120">
        <v>20653</v>
      </c>
      <c r="AO91" s="121">
        <v>20742</v>
      </c>
    </row>
    <row r="92" spans="1:41" s="81" customFormat="1" hidden="1" x14ac:dyDescent="0.25">
      <c r="A92" s="119">
        <v>3875</v>
      </c>
      <c r="B92" s="120">
        <v>6783</v>
      </c>
      <c r="C92" s="120">
        <v>7321</v>
      </c>
      <c r="D92" s="120">
        <v>7507</v>
      </c>
      <c r="E92" s="120">
        <v>7908</v>
      </c>
      <c r="F92" s="120">
        <v>8256</v>
      </c>
      <c r="G92" s="120">
        <v>8807</v>
      </c>
      <c r="H92" s="120">
        <v>8964</v>
      </c>
      <c r="I92" s="120">
        <v>9406</v>
      </c>
      <c r="J92" s="120">
        <v>9932</v>
      </c>
      <c r="K92" s="120">
        <v>10153</v>
      </c>
      <c r="L92" s="120">
        <v>10393</v>
      </c>
      <c r="M92" s="120">
        <v>10652</v>
      </c>
      <c r="N92" s="120">
        <v>11235</v>
      </c>
      <c r="O92" s="120">
        <v>11813</v>
      </c>
      <c r="P92" s="120">
        <v>12006</v>
      </c>
      <c r="Q92" s="120">
        <v>12203</v>
      </c>
      <c r="R92" s="120">
        <v>12821</v>
      </c>
      <c r="S92" s="120">
        <v>13052</v>
      </c>
      <c r="T92" s="120">
        <v>13249</v>
      </c>
      <c r="U92" s="120">
        <v>13473</v>
      </c>
      <c r="V92" s="120">
        <v>14074</v>
      </c>
      <c r="W92" s="120">
        <v>14681</v>
      </c>
      <c r="X92" s="120">
        <v>14868</v>
      </c>
      <c r="Y92" s="120">
        <v>15060</v>
      </c>
      <c r="Z92" s="120">
        <v>15227</v>
      </c>
      <c r="AA92" s="120">
        <v>15365</v>
      </c>
      <c r="AB92" s="120">
        <v>15606</v>
      </c>
      <c r="AC92" s="120">
        <v>15862</v>
      </c>
      <c r="AD92" s="120">
        <v>16121</v>
      </c>
      <c r="AE92" s="120">
        <v>16384</v>
      </c>
      <c r="AF92" s="120">
        <v>18219</v>
      </c>
      <c r="AG92" s="120">
        <v>18400</v>
      </c>
      <c r="AH92" s="120">
        <v>19685</v>
      </c>
      <c r="AI92" s="120">
        <v>19887</v>
      </c>
      <c r="AJ92" s="120">
        <v>20583</v>
      </c>
      <c r="AK92" s="120">
        <v>20781</v>
      </c>
      <c r="AL92" s="120">
        <v>21342</v>
      </c>
      <c r="AM92" s="120">
        <v>21843</v>
      </c>
      <c r="AN92" s="120">
        <v>21878</v>
      </c>
      <c r="AO92" s="121">
        <v>21899</v>
      </c>
    </row>
    <row r="93" spans="1:41" s="81" customFormat="1" hidden="1" x14ac:dyDescent="0.25">
      <c r="A93" s="119">
        <v>4000</v>
      </c>
      <c r="B93" s="120">
        <v>6953</v>
      </c>
      <c r="C93" s="120">
        <v>7553</v>
      </c>
      <c r="D93" s="120">
        <v>7769</v>
      </c>
      <c r="E93" s="120">
        <v>8185</v>
      </c>
      <c r="F93" s="120">
        <v>8437</v>
      </c>
      <c r="G93" s="120">
        <v>8919</v>
      </c>
      <c r="H93" s="120">
        <v>9083</v>
      </c>
      <c r="I93" s="120">
        <v>9523</v>
      </c>
      <c r="J93" s="120">
        <v>10037</v>
      </c>
      <c r="K93" s="120">
        <v>10258</v>
      </c>
      <c r="L93" s="120">
        <v>10460</v>
      </c>
      <c r="M93" s="120">
        <v>10985</v>
      </c>
      <c r="N93" s="120">
        <v>11329</v>
      </c>
      <c r="O93" s="120">
        <v>11972</v>
      </c>
      <c r="P93" s="120">
        <v>12167</v>
      </c>
      <c r="Q93" s="120">
        <v>12373</v>
      </c>
      <c r="R93" s="120">
        <v>13019</v>
      </c>
      <c r="S93" s="120">
        <v>13235</v>
      </c>
      <c r="T93" s="120">
        <v>13438</v>
      </c>
      <c r="U93" s="120">
        <v>14059</v>
      </c>
      <c r="V93" s="120">
        <v>14254</v>
      </c>
      <c r="W93" s="120">
        <v>14843</v>
      </c>
      <c r="X93" s="120">
        <v>15053</v>
      </c>
      <c r="Y93" s="120">
        <v>15273</v>
      </c>
      <c r="Z93" s="120">
        <v>15315</v>
      </c>
      <c r="AA93" s="120">
        <v>15372</v>
      </c>
      <c r="AB93" s="120">
        <v>15954</v>
      </c>
      <c r="AC93" s="120">
        <v>16054</v>
      </c>
      <c r="AD93" s="120">
        <v>16142</v>
      </c>
      <c r="AE93" s="120">
        <v>17846</v>
      </c>
      <c r="AF93" s="120">
        <v>18350</v>
      </c>
      <c r="AG93" s="120">
        <v>18531</v>
      </c>
      <c r="AH93" s="120">
        <v>19685</v>
      </c>
      <c r="AI93" s="120">
        <v>20121</v>
      </c>
      <c r="AJ93" s="120">
        <v>20583</v>
      </c>
      <c r="AK93" s="120">
        <v>20920</v>
      </c>
      <c r="AL93" s="120">
        <v>21356</v>
      </c>
      <c r="AM93" s="120">
        <v>21846</v>
      </c>
      <c r="AN93" s="120">
        <v>21885</v>
      </c>
      <c r="AO93" s="121">
        <v>21931</v>
      </c>
    </row>
    <row r="94" spans="1:41" s="81" customFormat="1" hidden="1" x14ac:dyDescent="0.25">
      <c r="A94" s="119">
        <v>4125</v>
      </c>
      <c r="B94" s="120">
        <v>7244</v>
      </c>
      <c r="C94" s="120">
        <v>7663</v>
      </c>
      <c r="D94" s="120">
        <v>7855</v>
      </c>
      <c r="E94" s="120">
        <v>8295</v>
      </c>
      <c r="F94" s="120">
        <v>8650</v>
      </c>
      <c r="G94" s="120">
        <v>9260</v>
      </c>
      <c r="H94" s="120">
        <v>9463</v>
      </c>
      <c r="I94" s="120">
        <v>9952</v>
      </c>
      <c r="J94" s="120">
        <v>10463</v>
      </c>
      <c r="K94" s="120">
        <v>10641</v>
      </c>
      <c r="L94" s="120">
        <v>10843</v>
      </c>
      <c r="M94" s="120">
        <v>11397</v>
      </c>
      <c r="N94" s="120">
        <v>11688</v>
      </c>
      <c r="O94" s="120">
        <v>12317</v>
      </c>
      <c r="P94" s="120">
        <v>12579</v>
      </c>
      <c r="Q94" s="120">
        <v>12831</v>
      </c>
      <c r="R94" s="120">
        <v>13537</v>
      </c>
      <c r="S94" s="120">
        <v>13771</v>
      </c>
      <c r="T94" s="120">
        <v>13967</v>
      </c>
      <c r="U94" s="120">
        <v>14552</v>
      </c>
      <c r="V94" s="120">
        <v>14751</v>
      </c>
      <c r="W94" s="120">
        <v>15359</v>
      </c>
      <c r="X94" s="120">
        <v>15592</v>
      </c>
      <c r="Y94" s="120">
        <v>15798</v>
      </c>
      <c r="Z94" s="120">
        <v>15841</v>
      </c>
      <c r="AA94" s="120">
        <v>15912</v>
      </c>
      <c r="AB94" s="120">
        <v>15961</v>
      </c>
      <c r="AC94" s="120">
        <v>16203</v>
      </c>
      <c r="AD94" s="120">
        <v>17509</v>
      </c>
      <c r="AE94" s="120">
        <v>18389</v>
      </c>
      <c r="AF94" s="120">
        <v>18559</v>
      </c>
      <c r="AG94" s="120">
        <v>18744</v>
      </c>
      <c r="AH94" s="120">
        <v>20167</v>
      </c>
      <c r="AI94" s="120">
        <v>20206</v>
      </c>
      <c r="AJ94" s="120">
        <v>20600</v>
      </c>
      <c r="AK94" s="120">
        <v>21175</v>
      </c>
      <c r="AL94" s="120">
        <v>21378</v>
      </c>
      <c r="AM94" s="120">
        <v>21860</v>
      </c>
      <c r="AN94" s="120">
        <v>21892</v>
      </c>
      <c r="AO94" s="121">
        <v>22929</v>
      </c>
    </row>
    <row r="95" spans="1:41" s="81" customFormat="1" hidden="1" x14ac:dyDescent="0.25">
      <c r="A95" s="119">
        <v>4250</v>
      </c>
      <c r="B95" s="120">
        <v>7393</v>
      </c>
      <c r="C95" s="120">
        <v>7773</v>
      </c>
      <c r="D95" s="120">
        <v>7943</v>
      </c>
      <c r="E95" s="120">
        <v>8628</v>
      </c>
      <c r="F95" s="120">
        <v>9015</v>
      </c>
      <c r="G95" s="120">
        <v>9348</v>
      </c>
      <c r="H95" s="120">
        <v>9565</v>
      </c>
      <c r="I95" s="120">
        <v>10055</v>
      </c>
      <c r="J95" s="120">
        <v>10581</v>
      </c>
      <c r="K95" s="120">
        <v>10769</v>
      </c>
      <c r="L95" s="120">
        <v>10982</v>
      </c>
      <c r="M95" s="120">
        <v>11521</v>
      </c>
      <c r="N95" s="120">
        <v>11833</v>
      </c>
      <c r="O95" s="120">
        <v>12440</v>
      </c>
      <c r="P95" s="120">
        <v>12699</v>
      </c>
      <c r="Q95" s="120">
        <v>12934</v>
      </c>
      <c r="R95" s="120">
        <v>13647</v>
      </c>
      <c r="S95" s="120">
        <v>13881</v>
      </c>
      <c r="T95" s="120">
        <v>14091</v>
      </c>
      <c r="U95" s="120">
        <v>14751</v>
      </c>
      <c r="V95" s="120">
        <v>14928</v>
      </c>
      <c r="W95" s="120">
        <v>15560</v>
      </c>
      <c r="X95" s="120">
        <v>15763</v>
      </c>
      <c r="Y95" s="120">
        <v>15983</v>
      </c>
      <c r="Z95" s="120">
        <v>16054</v>
      </c>
      <c r="AA95" s="120">
        <v>16125</v>
      </c>
      <c r="AB95" s="120">
        <v>16295</v>
      </c>
      <c r="AC95" s="120">
        <v>17562</v>
      </c>
      <c r="AD95" s="120">
        <v>18400</v>
      </c>
      <c r="AE95" s="120">
        <v>18645</v>
      </c>
      <c r="AF95" s="120">
        <v>19589</v>
      </c>
      <c r="AG95" s="120">
        <v>19777</v>
      </c>
      <c r="AH95" s="120">
        <v>20199</v>
      </c>
      <c r="AI95" s="120">
        <v>20629</v>
      </c>
      <c r="AJ95" s="120">
        <v>20845</v>
      </c>
      <c r="AK95" s="120">
        <v>21424</v>
      </c>
      <c r="AL95" s="120">
        <v>21697</v>
      </c>
      <c r="AM95" s="120">
        <v>21885</v>
      </c>
      <c r="AN95" s="120">
        <v>23007</v>
      </c>
      <c r="AO95" s="121">
        <v>23021</v>
      </c>
    </row>
    <row r="96" spans="1:41" s="81" customFormat="1" hidden="1" x14ac:dyDescent="0.25">
      <c r="A96" s="119">
        <v>4375</v>
      </c>
      <c r="B96" s="120">
        <v>7574</v>
      </c>
      <c r="C96" s="120">
        <v>7855</v>
      </c>
      <c r="D96" s="120">
        <v>8011</v>
      </c>
      <c r="E96" s="120">
        <v>8689</v>
      </c>
      <c r="F96" s="120">
        <v>9079</v>
      </c>
      <c r="G96" s="120">
        <v>9420</v>
      </c>
      <c r="H96" s="120">
        <v>9651</v>
      </c>
      <c r="I96" s="120">
        <v>10180</v>
      </c>
      <c r="J96" s="120">
        <v>10698</v>
      </c>
      <c r="K96" s="120">
        <v>10886</v>
      </c>
      <c r="L96" s="120">
        <v>11120</v>
      </c>
      <c r="M96" s="120">
        <v>11670</v>
      </c>
      <c r="N96" s="120">
        <v>11979</v>
      </c>
      <c r="O96" s="120">
        <v>12604</v>
      </c>
      <c r="P96" s="120">
        <v>12856</v>
      </c>
      <c r="Q96" s="120">
        <v>13612</v>
      </c>
      <c r="R96" s="120">
        <v>13789</v>
      </c>
      <c r="S96" s="120">
        <v>14052</v>
      </c>
      <c r="T96" s="120">
        <v>14275</v>
      </c>
      <c r="U96" s="120">
        <v>14921</v>
      </c>
      <c r="V96" s="120">
        <v>15117</v>
      </c>
      <c r="W96" s="120">
        <v>15710</v>
      </c>
      <c r="X96" s="120">
        <v>15937</v>
      </c>
      <c r="Y96" s="120">
        <v>16653</v>
      </c>
      <c r="Z96" s="120">
        <v>16483</v>
      </c>
      <c r="AA96" s="120">
        <v>16682</v>
      </c>
      <c r="AB96" s="120">
        <v>17573</v>
      </c>
      <c r="AC96" s="120">
        <v>18488</v>
      </c>
      <c r="AD96" s="120">
        <v>18687</v>
      </c>
      <c r="AE96" s="120">
        <v>19702</v>
      </c>
      <c r="AF96" s="120">
        <v>19823</v>
      </c>
      <c r="AG96" s="120">
        <v>20068</v>
      </c>
      <c r="AH96" s="120">
        <v>21356</v>
      </c>
      <c r="AI96" s="120">
        <v>21381</v>
      </c>
      <c r="AJ96" s="120">
        <v>21424</v>
      </c>
      <c r="AK96" s="120">
        <v>21679</v>
      </c>
      <c r="AL96" s="120">
        <v>21942</v>
      </c>
      <c r="AM96" s="120">
        <v>22833</v>
      </c>
      <c r="AN96" s="120">
        <v>23014</v>
      </c>
      <c r="AO96" s="121">
        <v>23049</v>
      </c>
    </row>
    <row r="97" spans="1:41" s="81" customFormat="1" hidden="1" x14ac:dyDescent="0.25">
      <c r="A97" s="119">
        <v>4500</v>
      </c>
      <c r="B97" s="120">
        <v>7727</v>
      </c>
      <c r="C97" s="120">
        <v>8387</v>
      </c>
      <c r="D97" s="120">
        <v>8614</v>
      </c>
      <c r="E97" s="120">
        <v>9093</v>
      </c>
      <c r="F97" s="120">
        <v>9523</v>
      </c>
      <c r="G97" s="120">
        <v>10193</v>
      </c>
      <c r="H97" s="120">
        <v>10389</v>
      </c>
      <c r="I97" s="120">
        <v>10918</v>
      </c>
      <c r="J97" s="120">
        <v>11163</v>
      </c>
      <c r="K97" s="120">
        <v>11386</v>
      </c>
      <c r="L97" s="120">
        <v>11620</v>
      </c>
      <c r="M97" s="120">
        <v>12213</v>
      </c>
      <c r="N97" s="120">
        <v>12568</v>
      </c>
      <c r="O97" s="120">
        <v>13271</v>
      </c>
      <c r="P97" s="120">
        <v>13487</v>
      </c>
      <c r="Q97" s="120">
        <v>13864</v>
      </c>
      <c r="R97" s="120">
        <v>14919</v>
      </c>
      <c r="S97" s="120">
        <v>15192</v>
      </c>
      <c r="T97" s="120">
        <v>15433</v>
      </c>
      <c r="U97" s="120">
        <v>15844</v>
      </c>
      <c r="V97" s="120">
        <v>16380</v>
      </c>
      <c r="W97" s="120">
        <v>17079</v>
      </c>
      <c r="X97" s="120">
        <v>17300</v>
      </c>
      <c r="Y97" s="120">
        <v>17534</v>
      </c>
      <c r="Z97" s="120">
        <v>18194</v>
      </c>
      <c r="AA97" s="120">
        <v>18794</v>
      </c>
      <c r="AB97" s="120">
        <v>19748</v>
      </c>
      <c r="AC97" s="120">
        <v>19944</v>
      </c>
      <c r="AD97" s="120">
        <v>20231</v>
      </c>
      <c r="AE97" s="120">
        <v>20476</v>
      </c>
      <c r="AF97" s="120">
        <v>20607</v>
      </c>
      <c r="AG97" s="120">
        <v>21239</v>
      </c>
      <c r="AH97" s="120">
        <v>21690</v>
      </c>
      <c r="AI97" s="120">
        <v>21740</v>
      </c>
      <c r="AJ97" s="120">
        <v>23078</v>
      </c>
      <c r="AK97" s="120">
        <v>23113</v>
      </c>
      <c r="AL97" s="120">
        <v>23287</v>
      </c>
      <c r="AM97" s="120">
        <v>23646</v>
      </c>
      <c r="AN97" s="120">
        <v>23791</v>
      </c>
      <c r="AO97" s="121">
        <v>24504</v>
      </c>
    </row>
    <row r="98" spans="1:41" s="81" customFormat="1" hidden="1" x14ac:dyDescent="0.25">
      <c r="A98" s="119">
        <v>4625</v>
      </c>
      <c r="B98" s="120">
        <v>8025</v>
      </c>
      <c r="C98" s="120">
        <v>8469</v>
      </c>
      <c r="D98" s="120">
        <v>8710</v>
      </c>
      <c r="E98" s="120">
        <v>9203</v>
      </c>
      <c r="F98" s="120">
        <v>9612</v>
      </c>
      <c r="G98" s="120">
        <v>10304</v>
      </c>
      <c r="H98" s="120">
        <v>10531</v>
      </c>
      <c r="I98" s="120">
        <v>11088</v>
      </c>
      <c r="J98" s="120">
        <v>11649</v>
      </c>
      <c r="K98" s="120">
        <v>11844</v>
      </c>
      <c r="L98" s="120">
        <v>12117</v>
      </c>
      <c r="M98" s="120">
        <v>12398</v>
      </c>
      <c r="N98" s="120">
        <v>13140</v>
      </c>
      <c r="O98" s="120">
        <v>13840</v>
      </c>
      <c r="P98" s="120">
        <v>14100</v>
      </c>
      <c r="Q98" s="120">
        <v>14334</v>
      </c>
      <c r="R98" s="120">
        <v>15079</v>
      </c>
      <c r="S98" s="120">
        <v>15358</v>
      </c>
      <c r="T98" s="120">
        <v>15592</v>
      </c>
      <c r="U98" s="120">
        <v>16277</v>
      </c>
      <c r="V98" s="120">
        <v>16526</v>
      </c>
      <c r="W98" s="120">
        <v>17233</v>
      </c>
      <c r="X98" s="120">
        <v>17480</v>
      </c>
      <c r="Y98" s="120">
        <v>17724</v>
      </c>
      <c r="Z98" s="120">
        <v>19067</v>
      </c>
      <c r="AA98" s="120">
        <v>19369</v>
      </c>
      <c r="AB98" s="120">
        <v>19965</v>
      </c>
      <c r="AC98" s="120">
        <v>20238</v>
      </c>
      <c r="AD98" s="120">
        <v>20501</v>
      </c>
      <c r="AE98" s="120">
        <v>20636</v>
      </c>
      <c r="AF98" s="120">
        <v>21267</v>
      </c>
      <c r="AG98" s="120">
        <v>21484</v>
      </c>
      <c r="AH98" s="120">
        <v>21935</v>
      </c>
      <c r="AI98" s="120">
        <v>22215</v>
      </c>
      <c r="AJ98" s="120">
        <v>23248</v>
      </c>
      <c r="AK98" s="120">
        <v>23287</v>
      </c>
      <c r="AL98" s="120">
        <v>23472</v>
      </c>
      <c r="AM98" s="120">
        <v>23685</v>
      </c>
      <c r="AN98" s="120">
        <v>24576</v>
      </c>
      <c r="AO98" s="121">
        <v>24778</v>
      </c>
    </row>
    <row r="99" spans="1:41" s="81" customFormat="1" hidden="1" x14ac:dyDescent="0.25">
      <c r="A99" s="119">
        <v>4750</v>
      </c>
      <c r="B99" s="120">
        <v>8185</v>
      </c>
      <c r="C99" s="120">
        <v>8565</v>
      </c>
      <c r="D99" s="120">
        <v>8806</v>
      </c>
      <c r="E99" s="120">
        <v>9555</v>
      </c>
      <c r="F99" s="120">
        <v>10009</v>
      </c>
      <c r="G99" s="120">
        <v>10410</v>
      </c>
      <c r="H99" s="120">
        <v>10652</v>
      </c>
      <c r="I99" s="120">
        <v>11195</v>
      </c>
      <c r="J99" s="120">
        <v>11770</v>
      </c>
      <c r="K99" s="120">
        <v>11986</v>
      </c>
      <c r="L99" s="120">
        <v>12217</v>
      </c>
      <c r="M99" s="120">
        <v>12841</v>
      </c>
      <c r="N99" s="120">
        <v>13239</v>
      </c>
      <c r="O99" s="120">
        <v>14000</v>
      </c>
      <c r="P99" s="120">
        <v>14261</v>
      </c>
      <c r="Q99" s="120">
        <v>14783</v>
      </c>
      <c r="R99" s="120">
        <v>15273</v>
      </c>
      <c r="S99" s="120">
        <v>15560</v>
      </c>
      <c r="T99" s="120">
        <v>15773</v>
      </c>
      <c r="U99" s="120">
        <v>16465</v>
      </c>
      <c r="V99" s="120">
        <v>16700</v>
      </c>
      <c r="W99" s="120">
        <v>17413</v>
      </c>
      <c r="X99" s="120">
        <v>17672</v>
      </c>
      <c r="Y99" s="120">
        <v>17913</v>
      </c>
      <c r="Z99" s="120">
        <v>19273</v>
      </c>
      <c r="AA99" s="120">
        <v>19479</v>
      </c>
      <c r="AB99" s="120">
        <v>20238</v>
      </c>
      <c r="AC99" s="120">
        <v>20501</v>
      </c>
      <c r="AD99" s="120">
        <v>20781</v>
      </c>
      <c r="AE99" s="120">
        <v>20856</v>
      </c>
      <c r="AF99" s="120">
        <v>21516</v>
      </c>
      <c r="AG99" s="120">
        <v>21711</v>
      </c>
      <c r="AH99" s="120">
        <v>22631</v>
      </c>
      <c r="AI99" s="120">
        <v>23284</v>
      </c>
      <c r="AJ99" s="120">
        <v>23493</v>
      </c>
      <c r="AK99" s="120">
        <v>23692</v>
      </c>
      <c r="AL99" s="120">
        <v>23738</v>
      </c>
      <c r="AM99" s="120">
        <v>24636</v>
      </c>
      <c r="AN99" s="120">
        <v>24849</v>
      </c>
      <c r="AO99" s="121">
        <v>25065</v>
      </c>
    </row>
    <row r="100" spans="1:41" s="81" customFormat="1" hidden="1" x14ac:dyDescent="0.25">
      <c r="A100" s="119">
        <v>4875</v>
      </c>
      <c r="B100" s="120">
        <v>8341</v>
      </c>
      <c r="C100" s="120">
        <v>8660</v>
      </c>
      <c r="D100" s="120">
        <v>8902</v>
      </c>
      <c r="E100" s="120">
        <v>9658</v>
      </c>
      <c r="F100" s="120">
        <v>10105</v>
      </c>
      <c r="G100" s="120">
        <v>10527</v>
      </c>
      <c r="H100" s="120">
        <v>10765</v>
      </c>
      <c r="I100" s="120">
        <v>11305</v>
      </c>
      <c r="J100" s="120">
        <v>11908</v>
      </c>
      <c r="K100" s="120">
        <v>12117</v>
      </c>
      <c r="L100" s="120">
        <v>12352</v>
      </c>
      <c r="M100" s="120">
        <v>12973</v>
      </c>
      <c r="N100" s="120">
        <v>13335</v>
      </c>
      <c r="O100" s="120">
        <v>14052</v>
      </c>
      <c r="P100" s="120">
        <v>14361</v>
      </c>
      <c r="Q100" s="120">
        <v>15230</v>
      </c>
      <c r="R100" s="120">
        <v>15447</v>
      </c>
      <c r="S100" s="120">
        <v>15709</v>
      </c>
      <c r="T100" s="120">
        <v>15929</v>
      </c>
      <c r="U100" s="120">
        <v>16625</v>
      </c>
      <c r="V100" s="120">
        <v>16877</v>
      </c>
      <c r="W100" s="120">
        <v>17590</v>
      </c>
      <c r="X100" s="120">
        <v>17846</v>
      </c>
      <c r="Y100" s="120">
        <v>18094</v>
      </c>
      <c r="Z100" s="120">
        <v>19479</v>
      </c>
      <c r="AA100" s="120">
        <v>20302</v>
      </c>
      <c r="AB100" s="120">
        <v>20476</v>
      </c>
      <c r="AC100" s="120">
        <v>20692</v>
      </c>
      <c r="AD100" s="120">
        <v>20884</v>
      </c>
      <c r="AE100" s="120">
        <v>21087</v>
      </c>
      <c r="AF100" s="120">
        <v>21757</v>
      </c>
      <c r="AG100" s="120">
        <v>22215</v>
      </c>
      <c r="AH100" s="120">
        <v>22922</v>
      </c>
      <c r="AI100" s="120">
        <v>23532</v>
      </c>
      <c r="AJ100" s="120">
        <v>23575</v>
      </c>
      <c r="AK100" s="120">
        <v>23947</v>
      </c>
      <c r="AL100" s="120">
        <v>24742</v>
      </c>
      <c r="AM100" s="120">
        <v>24916</v>
      </c>
      <c r="AN100" s="120">
        <v>25136</v>
      </c>
      <c r="AO100" s="121">
        <v>25165</v>
      </c>
    </row>
    <row r="101" spans="1:41" s="81" customFormat="1" hidden="1" x14ac:dyDescent="0.25">
      <c r="A101" s="119">
        <v>5000</v>
      </c>
      <c r="B101" s="120">
        <v>8760</v>
      </c>
      <c r="C101" s="120">
        <v>8937</v>
      </c>
      <c r="D101" s="120">
        <v>9565</v>
      </c>
      <c r="E101" s="120">
        <v>10353</v>
      </c>
      <c r="F101" s="120">
        <v>10538</v>
      </c>
      <c r="G101" s="120">
        <v>10918</v>
      </c>
      <c r="H101" s="120">
        <v>11301</v>
      </c>
      <c r="I101" s="120">
        <v>11677</v>
      </c>
      <c r="J101" s="120">
        <v>12089</v>
      </c>
      <c r="K101" s="120">
        <v>12465</v>
      </c>
      <c r="L101" s="120">
        <v>12838</v>
      </c>
      <c r="M101" s="120">
        <v>13612</v>
      </c>
      <c r="N101" s="120">
        <v>14148</v>
      </c>
      <c r="O101" s="120">
        <v>14158</v>
      </c>
      <c r="P101" s="120">
        <v>14510</v>
      </c>
      <c r="Q101" s="120">
        <v>15333</v>
      </c>
      <c r="R101" s="120">
        <v>16039</v>
      </c>
      <c r="S101" s="120">
        <v>16437</v>
      </c>
      <c r="T101" s="120">
        <v>16856</v>
      </c>
      <c r="U101" s="120">
        <v>17598</v>
      </c>
      <c r="V101" s="120">
        <v>18013</v>
      </c>
      <c r="W101" s="120">
        <v>18432</v>
      </c>
      <c r="X101" s="120">
        <v>18840</v>
      </c>
      <c r="Y101" s="120">
        <v>19252</v>
      </c>
      <c r="Z101" s="120">
        <v>20458</v>
      </c>
      <c r="AA101" s="120">
        <v>21118</v>
      </c>
      <c r="AB101" s="120">
        <v>21314</v>
      </c>
      <c r="AC101" s="120">
        <v>21512</v>
      </c>
      <c r="AD101" s="120">
        <v>21754</v>
      </c>
      <c r="AE101" s="120">
        <v>21960</v>
      </c>
      <c r="AF101" s="120">
        <v>22428</v>
      </c>
      <c r="AG101" s="120">
        <v>23067</v>
      </c>
      <c r="AH101" s="120">
        <v>23855</v>
      </c>
      <c r="AI101" s="120">
        <v>24253</v>
      </c>
      <c r="AJ101" s="120">
        <v>24742</v>
      </c>
      <c r="AK101" s="120">
        <v>24788</v>
      </c>
      <c r="AL101" s="120">
        <v>25729</v>
      </c>
      <c r="AM101" s="120">
        <v>25960</v>
      </c>
      <c r="AN101" s="120">
        <v>25995</v>
      </c>
      <c r="AO101" s="121">
        <v>26322</v>
      </c>
    </row>
    <row r="102" spans="1:41" s="81" customFormat="1" hidden="1" x14ac:dyDescent="0.25">
      <c r="A102" s="119">
        <v>5125</v>
      </c>
      <c r="B102" s="120">
        <v>8976</v>
      </c>
      <c r="C102" s="120">
        <v>9391</v>
      </c>
      <c r="D102" s="120">
        <v>9882</v>
      </c>
      <c r="E102" s="120">
        <v>10534</v>
      </c>
      <c r="F102" s="120">
        <v>10719</v>
      </c>
      <c r="G102" s="120">
        <v>11152</v>
      </c>
      <c r="H102" s="120">
        <v>11337</v>
      </c>
      <c r="I102" s="120">
        <v>12309</v>
      </c>
      <c r="J102" s="120">
        <v>12487</v>
      </c>
      <c r="K102" s="120">
        <v>12959</v>
      </c>
      <c r="L102" s="120">
        <v>13164</v>
      </c>
      <c r="M102" s="120">
        <v>14030</v>
      </c>
      <c r="N102" s="120">
        <v>14101</v>
      </c>
      <c r="O102" s="120">
        <v>14392</v>
      </c>
      <c r="P102" s="120">
        <v>14957</v>
      </c>
      <c r="Q102" s="120">
        <v>15731</v>
      </c>
      <c r="R102" s="120">
        <v>16437</v>
      </c>
      <c r="S102" s="120">
        <v>16866</v>
      </c>
      <c r="T102" s="120">
        <v>17271</v>
      </c>
      <c r="U102" s="120">
        <v>18038</v>
      </c>
      <c r="V102" s="120">
        <v>18073</v>
      </c>
      <c r="W102" s="120">
        <v>18350</v>
      </c>
      <c r="X102" s="120">
        <v>18719</v>
      </c>
      <c r="Y102" s="120">
        <v>19692</v>
      </c>
      <c r="Z102" s="120">
        <v>21424</v>
      </c>
      <c r="AA102" s="120">
        <v>21754</v>
      </c>
      <c r="AB102" s="120">
        <v>21963</v>
      </c>
      <c r="AC102" s="120">
        <v>22180</v>
      </c>
      <c r="AD102" s="120">
        <v>23103</v>
      </c>
      <c r="AE102" s="120">
        <v>23333</v>
      </c>
      <c r="AF102" s="120">
        <v>23568</v>
      </c>
      <c r="AG102" s="120">
        <v>23805</v>
      </c>
      <c r="AH102" s="120">
        <v>24221</v>
      </c>
      <c r="AI102" s="120">
        <v>24646</v>
      </c>
      <c r="AJ102" s="120">
        <v>25030</v>
      </c>
      <c r="AK102" s="120">
        <v>25374</v>
      </c>
      <c r="AL102" s="120">
        <v>25914</v>
      </c>
      <c r="AM102" s="120">
        <v>26371</v>
      </c>
      <c r="AN102" s="120">
        <v>26542</v>
      </c>
      <c r="AO102" s="121">
        <v>26645</v>
      </c>
    </row>
    <row r="103" spans="1:41" s="81" customFormat="1" hidden="1" x14ac:dyDescent="0.25">
      <c r="A103" s="119">
        <v>5250</v>
      </c>
      <c r="B103" s="120">
        <v>9157</v>
      </c>
      <c r="C103" s="120">
        <v>9505</v>
      </c>
      <c r="D103" s="120">
        <v>10116</v>
      </c>
      <c r="E103" s="120">
        <v>10786</v>
      </c>
      <c r="F103" s="120">
        <v>10889</v>
      </c>
      <c r="G103" s="120">
        <v>11294</v>
      </c>
      <c r="H103" s="120">
        <v>11709</v>
      </c>
      <c r="I103" s="120">
        <v>12444</v>
      </c>
      <c r="J103" s="120">
        <v>12593</v>
      </c>
      <c r="K103" s="120">
        <v>13125</v>
      </c>
      <c r="L103" s="120">
        <v>13598</v>
      </c>
      <c r="M103" s="120">
        <v>14435</v>
      </c>
      <c r="N103" s="120">
        <v>14364</v>
      </c>
      <c r="O103" s="120">
        <v>15028</v>
      </c>
      <c r="P103" s="120">
        <v>15145</v>
      </c>
      <c r="Q103" s="120">
        <v>16125</v>
      </c>
      <c r="R103" s="120">
        <v>16866</v>
      </c>
      <c r="S103" s="120">
        <v>17292</v>
      </c>
      <c r="T103" s="120">
        <v>17533</v>
      </c>
      <c r="U103" s="120">
        <v>17910</v>
      </c>
      <c r="V103" s="120">
        <v>18669</v>
      </c>
      <c r="W103" s="120">
        <v>18815</v>
      </c>
      <c r="X103" s="120">
        <v>18957</v>
      </c>
      <c r="Y103" s="120">
        <v>20320</v>
      </c>
      <c r="Z103" s="120">
        <v>22286</v>
      </c>
      <c r="AA103" s="120">
        <v>22602</v>
      </c>
      <c r="AB103" s="120">
        <v>22822</v>
      </c>
      <c r="AC103" s="120">
        <v>23394</v>
      </c>
      <c r="AD103" s="120">
        <v>24089</v>
      </c>
      <c r="AE103" s="120">
        <v>24267</v>
      </c>
      <c r="AF103" s="120">
        <v>24831</v>
      </c>
      <c r="AG103" s="120">
        <v>25069</v>
      </c>
      <c r="AH103" s="120">
        <v>25218</v>
      </c>
      <c r="AI103" s="120">
        <v>25726</v>
      </c>
      <c r="AJ103" s="120">
        <v>26251</v>
      </c>
      <c r="AK103" s="120">
        <v>26460</v>
      </c>
      <c r="AL103" s="120">
        <v>26865</v>
      </c>
      <c r="AM103" s="120">
        <v>27355</v>
      </c>
      <c r="AN103" s="120">
        <v>27617</v>
      </c>
      <c r="AO103" s="121">
        <v>28274</v>
      </c>
    </row>
    <row r="104" spans="1:41" s="81" customFormat="1" hidden="1" x14ac:dyDescent="0.25">
      <c r="A104" s="119">
        <v>5375</v>
      </c>
      <c r="B104" s="120">
        <v>9602</v>
      </c>
      <c r="C104" s="120">
        <v>9612</v>
      </c>
      <c r="D104" s="120">
        <v>10226</v>
      </c>
      <c r="E104" s="120">
        <v>10900</v>
      </c>
      <c r="F104" s="120">
        <v>10989</v>
      </c>
      <c r="G104" s="120">
        <v>11425</v>
      </c>
      <c r="H104" s="120">
        <v>11844</v>
      </c>
      <c r="I104" s="120">
        <v>12614</v>
      </c>
      <c r="J104" s="120">
        <v>12795</v>
      </c>
      <c r="K104" s="120">
        <v>13282</v>
      </c>
      <c r="L104" s="120">
        <v>13743</v>
      </c>
      <c r="M104" s="120">
        <v>14627</v>
      </c>
      <c r="N104" s="120">
        <v>14531</v>
      </c>
      <c r="O104" s="120">
        <v>15237</v>
      </c>
      <c r="P104" s="120">
        <v>15400</v>
      </c>
      <c r="Q104" s="120">
        <v>16149</v>
      </c>
      <c r="R104" s="120">
        <v>16902</v>
      </c>
      <c r="S104" s="120">
        <v>17331</v>
      </c>
      <c r="T104" s="120">
        <v>17732</v>
      </c>
      <c r="U104" s="120">
        <v>18687</v>
      </c>
      <c r="V104" s="120">
        <v>18726</v>
      </c>
      <c r="W104" s="120">
        <v>18882</v>
      </c>
      <c r="X104" s="120">
        <v>19369</v>
      </c>
      <c r="Y104" s="120">
        <v>20437</v>
      </c>
      <c r="Z104" s="120">
        <v>22677</v>
      </c>
      <c r="AA104" s="120">
        <v>22936</v>
      </c>
      <c r="AB104" s="120">
        <v>23120</v>
      </c>
      <c r="AC104" s="120">
        <v>23539</v>
      </c>
      <c r="AD104" s="120">
        <v>24245</v>
      </c>
      <c r="AE104" s="120">
        <v>24536</v>
      </c>
      <c r="AF104" s="120">
        <v>25080</v>
      </c>
      <c r="AG104" s="120">
        <v>25481</v>
      </c>
      <c r="AH104" s="120">
        <v>26173</v>
      </c>
      <c r="AI104" s="120">
        <v>26400</v>
      </c>
      <c r="AJ104" s="120">
        <v>26524</v>
      </c>
      <c r="AK104" s="120">
        <v>27010</v>
      </c>
      <c r="AL104" s="120">
        <v>27419</v>
      </c>
      <c r="AM104" s="120">
        <v>27642</v>
      </c>
      <c r="AN104" s="120">
        <v>28320</v>
      </c>
      <c r="AO104" s="121">
        <v>28565</v>
      </c>
    </row>
    <row r="105" spans="1:41" s="81" customFormat="1" hidden="1" x14ac:dyDescent="0.25">
      <c r="A105" s="119">
        <v>5500</v>
      </c>
      <c r="B105" s="120">
        <v>9779</v>
      </c>
      <c r="C105" s="120">
        <v>10194</v>
      </c>
      <c r="D105" s="120">
        <v>10559</v>
      </c>
      <c r="E105" s="120">
        <v>11354</v>
      </c>
      <c r="F105" s="120">
        <v>11440</v>
      </c>
      <c r="G105" s="120">
        <v>11876</v>
      </c>
      <c r="H105" s="120">
        <v>12345</v>
      </c>
      <c r="I105" s="120">
        <v>12852</v>
      </c>
      <c r="J105" s="120">
        <v>13392</v>
      </c>
      <c r="K105" s="120">
        <v>13693</v>
      </c>
      <c r="L105" s="120">
        <v>14052</v>
      </c>
      <c r="M105" s="120">
        <v>15184</v>
      </c>
      <c r="N105" s="120">
        <v>15156</v>
      </c>
      <c r="O105" s="120">
        <v>15571</v>
      </c>
      <c r="P105" s="120">
        <v>15912</v>
      </c>
      <c r="Q105" s="120">
        <v>16944</v>
      </c>
      <c r="R105" s="120">
        <v>17005</v>
      </c>
      <c r="S105" s="120">
        <v>17374</v>
      </c>
      <c r="T105" s="120">
        <v>18169</v>
      </c>
      <c r="U105" s="120">
        <v>19106</v>
      </c>
      <c r="V105" s="120">
        <v>19170</v>
      </c>
      <c r="W105" s="120">
        <v>20128</v>
      </c>
      <c r="X105" s="120">
        <v>20320</v>
      </c>
      <c r="Y105" s="120">
        <v>20512</v>
      </c>
      <c r="Z105" s="120">
        <v>22900</v>
      </c>
      <c r="AA105" s="120">
        <v>23152</v>
      </c>
      <c r="AB105" s="120">
        <v>23355</v>
      </c>
      <c r="AC105" s="120">
        <v>23777</v>
      </c>
      <c r="AD105" s="120">
        <v>24529</v>
      </c>
      <c r="AE105" s="120">
        <v>24820</v>
      </c>
      <c r="AF105" s="120">
        <v>25229</v>
      </c>
      <c r="AG105" s="120">
        <v>25843</v>
      </c>
      <c r="AH105" s="120">
        <v>26336</v>
      </c>
      <c r="AI105" s="120">
        <v>26666</v>
      </c>
      <c r="AJ105" s="120">
        <v>27237</v>
      </c>
      <c r="AK105" s="120">
        <v>27337</v>
      </c>
      <c r="AL105" s="120">
        <v>27681</v>
      </c>
      <c r="AM105" s="120">
        <v>28082</v>
      </c>
      <c r="AN105" s="120">
        <v>28604</v>
      </c>
      <c r="AO105" s="121">
        <v>29254</v>
      </c>
    </row>
    <row r="106" spans="1:41" s="81" customFormat="1" hidden="1" x14ac:dyDescent="0.25">
      <c r="A106" s="119">
        <v>5625</v>
      </c>
      <c r="B106" s="120">
        <v>10146</v>
      </c>
      <c r="C106" s="120">
        <v>10527</v>
      </c>
      <c r="D106" s="120">
        <v>10918</v>
      </c>
      <c r="E106" s="120">
        <v>11415</v>
      </c>
      <c r="F106" s="120">
        <v>11770</v>
      </c>
      <c r="G106" s="120">
        <v>12220</v>
      </c>
      <c r="H106" s="120">
        <v>12721</v>
      </c>
      <c r="I106" s="120">
        <v>13345</v>
      </c>
      <c r="J106" s="120">
        <v>13910</v>
      </c>
      <c r="K106" s="120">
        <v>14183</v>
      </c>
      <c r="L106" s="120">
        <v>14510</v>
      </c>
      <c r="M106" s="120">
        <v>15400</v>
      </c>
      <c r="N106" s="120">
        <v>15883</v>
      </c>
      <c r="O106" s="120">
        <v>16110</v>
      </c>
      <c r="P106" s="120">
        <v>16700</v>
      </c>
      <c r="Q106" s="120">
        <v>17590</v>
      </c>
      <c r="R106" s="120">
        <v>17864</v>
      </c>
      <c r="S106" s="120">
        <v>18354</v>
      </c>
      <c r="T106" s="120">
        <v>18882</v>
      </c>
      <c r="U106" s="120">
        <v>19454</v>
      </c>
      <c r="V106" s="120">
        <v>19699</v>
      </c>
      <c r="W106" s="120">
        <v>20575</v>
      </c>
      <c r="X106" s="120">
        <v>20678</v>
      </c>
      <c r="Y106" s="120">
        <v>20909</v>
      </c>
      <c r="Z106" s="120">
        <v>23493</v>
      </c>
      <c r="AA106" s="120">
        <v>23642</v>
      </c>
      <c r="AB106" s="120">
        <v>24320</v>
      </c>
      <c r="AC106" s="120">
        <v>25097</v>
      </c>
      <c r="AD106" s="120">
        <v>25637</v>
      </c>
      <c r="AE106" s="120">
        <v>25907</v>
      </c>
      <c r="AF106" s="120">
        <v>26545</v>
      </c>
      <c r="AG106" s="120">
        <v>27088</v>
      </c>
      <c r="AH106" s="120">
        <v>27273</v>
      </c>
      <c r="AI106" s="120">
        <v>27536</v>
      </c>
      <c r="AJ106" s="120">
        <v>28231</v>
      </c>
      <c r="AK106" s="120">
        <v>28430</v>
      </c>
      <c r="AL106" s="120">
        <v>28867</v>
      </c>
      <c r="AM106" s="120">
        <v>29807</v>
      </c>
      <c r="AN106" s="120">
        <v>29953</v>
      </c>
      <c r="AO106" s="121">
        <v>30237</v>
      </c>
    </row>
    <row r="107" spans="1:41" s="81" customFormat="1" hidden="1" x14ac:dyDescent="0.25">
      <c r="A107" s="119">
        <v>5750</v>
      </c>
      <c r="B107" s="120">
        <v>10320</v>
      </c>
      <c r="C107" s="120">
        <v>10630</v>
      </c>
      <c r="D107" s="120">
        <v>11014</v>
      </c>
      <c r="E107" s="120">
        <v>11766</v>
      </c>
      <c r="F107" s="120">
        <v>12061</v>
      </c>
      <c r="G107" s="120">
        <v>12437</v>
      </c>
      <c r="H107" s="120">
        <v>12930</v>
      </c>
      <c r="I107" s="120">
        <v>13463</v>
      </c>
      <c r="J107" s="120">
        <v>14030</v>
      </c>
      <c r="K107" s="120">
        <v>14318</v>
      </c>
      <c r="L107" s="120">
        <v>14836</v>
      </c>
      <c r="M107" s="120">
        <v>15550</v>
      </c>
      <c r="N107" s="120">
        <v>16050</v>
      </c>
      <c r="O107" s="120">
        <v>16469</v>
      </c>
      <c r="P107" s="120">
        <v>16863</v>
      </c>
      <c r="Q107" s="120">
        <v>17754</v>
      </c>
      <c r="R107" s="120">
        <v>18144</v>
      </c>
      <c r="S107" s="120">
        <v>18556</v>
      </c>
      <c r="T107" s="120">
        <v>19074</v>
      </c>
      <c r="U107" s="120">
        <v>19649</v>
      </c>
      <c r="V107" s="120">
        <v>19919</v>
      </c>
      <c r="W107" s="120">
        <v>20700</v>
      </c>
      <c r="X107" s="120">
        <v>20888</v>
      </c>
      <c r="Y107" s="120">
        <v>21175</v>
      </c>
      <c r="Z107" s="120">
        <v>23773</v>
      </c>
      <c r="AA107" s="120">
        <v>24430</v>
      </c>
      <c r="AB107" s="120">
        <v>24668</v>
      </c>
      <c r="AC107" s="120">
        <v>25591</v>
      </c>
      <c r="AD107" s="120">
        <v>26425</v>
      </c>
      <c r="AE107" s="120">
        <v>26702</v>
      </c>
      <c r="AF107" s="120">
        <v>27461</v>
      </c>
      <c r="AG107" s="120">
        <v>27603</v>
      </c>
      <c r="AH107" s="120">
        <v>27848</v>
      </c>
      <c r="AI107" s="120">
        <v>28047</v>
      </c>
      <c r="AJ107" s="120">
        <v>28490</v>
      </c>
      <c r="AK107" s="120">
        <v>29154</v>
      </c>
      <c r="AL107" s="120">
        <v>29410</v>
      </c>
      <c r="AM107" s="120">
        <v>30322</v>
      </c>
      <c r="AN107" s="120">
        <v>30492</v>
      </c>
      <c r="AO107" s="121">
        <v>30659</v>
      </c>
    </row>
    <row r="108" spans="1:41" s="81" customFormat="1" hidden="1" x14ac:dyDescent="0.25">
      <c r="A108" s="119">
        <v>5875</v>
      </c>
      <c r="B108" s="120">
        <v>10527</v>
      </c>
      <c r="C108" s="120">
        <v>10951</v>
      </c>
      <c r="D108" s="120">
        <v>11248</v>
      </c>
      <c r="E108" s="120">
        <v>11872</v>
      </c>
      <c r="F108" s="120">
        <v>12295</v>
      </c>
      <c r="G108" s="120">
        <v>12721</v>
      </c>
      <c r="H108" s="120">
        <v>13118</v>
      </c>
      <c r="I108" s="120">
        <v>13849</v>
      </c>
      <c r="J108" s="120">
        <v>14183</v>
      </c>
      <c r="K108" s="120">
        <v>14605</v>
      </c>
      <c r="L108" s="120">
        <v>14989</v>
      </c>
      <c r="M108" s="120">
        <v>15802</v>
      </c>
      <c r="N108" s="120">
        <v>16217</v>
      </c>
      <c r="O108" s="120">
        <v>16778</v>
      </c>
      <c r="P108" s="120">
        <v>17033</v>
      </c>
      <c r="Q108" s="120">
        <v>17942</v>
      </c>
      <c r="R108" s="120">
        <v>18506</v>
      </c>
      <c r="S108" s="120">
        <v>19028</v>
      </c>
      <c r="T108" s="120">
        <v>19269</v>
      </c>
      <c r="U108" s="120">
        <v>19866</v>
      </c>
      <c r="V108" s="120">
        <v>20185</v>
      </c>
      <c r="W108" s="120">
        <v>20806</v>
      </c>
      <c r="X108" s="120">
        <v>21094</v>
      </c>
      <c r="Y108" s="120">
        <v>21640</v>
      </c>
      <c r="Z108" s="120">
        <v>23993</v>
      </c>
      <c r="AA108" s="120">
        <v>24650</v>
      </c>
      <c r="AB108" s="120">
        <v>25452</v>
      </c>
      <c r="AC108" s="120">
        <v>25988</v>
      </c>
      <c r="AD108" s="120">
        <v>26925</v>
      </c>
      <c r="AE108" s="120">
        <v>27355</v>
      </c>
      <c r="AF108" s="120">
        <v>27702</v>
      </c>
      <c r="AG108" s="120">
        <v>27848</v>
      </c>
      <c r="AH108" s="120">
        <v>28093</v>
      </c>
      <c r="AI108" s="120">
        <v>28451</v>
      </c>
      <c r="AJ108" s="120">
        <v>29193</v>
      </c>
      <c r="AK108" s="120">
        <v>29860</v>
      </c>
      <c r="AL108" s="120">
        <v>30237</v>
      </c>
      <c r="AM108" s="120">
        <v>30645</v>
      </c>
      <c r="AN108" s="120">
        <v>30918</v>
      </c>
      <c r="AO108" s="121">
        <v>31330</v>
      </c>
    </row>
    <row r="109" spans="1:41" s="81" customFormat="1" ht="15.75" hidden="1" thickBot="1" x14ac:dyDescent="0.3">
      <c r="A109" s="122">
        <v>6000</v>
      </c>
      <c r="B109" s="123">
        <v>10705</v>
      </c>
      <c r="C109" s="123">
        <v>11105</v>
      </c>
      <c r="D109" s="123">
        <v>11425</v>
      </c>
      <c r="E109" s="123">
        <v>12050</v>
      </c>
      <c r="F109" s="123">
        <v>12440</v>
      </c>
      <c r="G109" s="123">
        <v>12902</v>
      </c>
      <c r="H109" s="123">
        <v>13367</v>
      </c>
      <c r="I109" s="123">
        <v>14038</v>
      </c>
      <c r="J109" s="123">
        <v>14378</v>
      </c>
      <c r="K109" s="123">
        <v>14808</v>
      </c>
      <c r="L109" s="123">
        <v>15273</v>
      </c>
      <c r="M109" s="123">
        <v>16018</v>
      </c>
      <c r="N109" s="123">
        <v>16444</v>
      </c>
      <c r="O109" s="123">
        <v>17008</v>
      </c>
      <c r="P109" s="123">
        <v>17250</v>
      </c>
      <c r="Q109" s="123">
        <v>18180</v>
      </c>
      <c r="R109" s="123">
        <v>18744</v>
      </c>
      <c r="S109" s="123">
        <v>19287</v>
      </c>
      <c r="T109" s="123">
        <v>19539</v>
      </c>
      <c r="U109" s="123">
        <v>20501</v>
      </c>
      <c r="V109" s="123">
        <v>20845</v>
      </c>
      <c r="W109" s="123">
        <v>21353</v>
      </c>
      <c r="X109" s="123">
        <v>21764</v>
      </c>
      <c r="Y109" s="123">
        <v>22350</v>
      </c>
      <c r="Z109" s="123">
        <v>24725</v>
      </c>
      <c r="AA109" s="123">
        <v>25399</v>
      </c>
      <c r="AB109" s="123">
        <v>26219</v>
      </c>
      <c r="AC109" s="123">
        <v>26758</v>
      </c>
      <c r="AD109" s="123">
        <v>27756</v>
      </c>
      <c r="AE109" s="123">
        <v>28189</v>
      </c>
      <c r="AF109" s="123">
        <v>28391</v>
      </c>
      <c r="AG109" s="123">
        <v>28529</v>
      </c>
      <c r="AH109" s="123">
        <v>28941</v>
      </c>
      <c r="AI109" s="123">
        <v>29317</v>
      </c>
      <c r="AJ109" s="123">
        <v>30095</v>
      </c>
      <c r="AK109" s="123">
        <v>30773</v>
      </c>
      <c r="AL109" s="123">
        <v>30996</v>
      </c>
      <c r="AM109" s="123">
        <v>31575</v>
      </c>
      <c r="AN109" s="123">
        <v>31859</v>
      </c>
      <c r="AO109" s="124">
        <v>32114</v>
      </c>
    </row>
    <row r="110" spans="1:41" s="81" customFormat="1" hidden="1" x14ac:dyDescent="0.25"/>
    <row r="111" spans="1:41" hidden="1" x14ac:dyDescent="0.25"/>
  </sheetData>
  <sheetProtection password="BE26" sheet="1" objects="1" scenarios="1"/>
  <mergeCells count="11">
    <mergeCell ref="AQ21:AY21"/>
    <mergeCell ref="AQ7:AY19"/>
    <mergeCell ref="J14:AB14"/>
    <mergeCell ref="D66:R67"/>
    <mergeCell ref="A13:E13"/>
    <mergeCell ref="F13:H13"/>
    <mergeCell ref="D61:R61"/>
    <mergeCell ref="V61:AG63"/>
    <mergeCell ref="J17:AI18"/>
    <mergeCell ref="V66:AG69"/>
    <mergeCell ref="J13:AB13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9" orientation="landscape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0070C0"/>
  </sheetPr>
  <dimension ref="A1:BA110"/>
  <sheetViews>
    <sheetView showRowColHeaders="0" zoomScale="70" zoomScaleNormal="70" zoomScaleSheetLayoutView="100" workbookViewId="0">
      <pane ySplit="1" topLeftCell="A2" activePane="bottomLeft" state="frozen"/>
      <selection pane="bottomLeft" activeCell="A21" sqref="A21"/>
    </sheetView>
  </sheetViews>
  <sheetFormatPr defaultColWidth="0" defaultRowHeight="15" zeroHeight="1" x14ac:dyDescent="0.25"/>
  <cols>
    <col min="1" max="1" width="6.5703125" style="13" customWidth="1"/>
    <col min="2" max="41" width="8.85546875" style="13" customWidth="1"/>
    <col min="42" max="42" width="2.5703125" style="13" customWidth="1"/>
    <col min="43" max="51" width="6.140625" style="13" customWidth="1"/>
    <col min="52" max="52" width="9.5703125" style="13" customWidth="1"/>
    <col min="53" max="53" width="1.7109375" style="13" hidden="1" customWidth="1"/>
    <col min="54" max="16384" width="9.140625" style="13" hidden="1"/>
  </cols>
  <sheetData>
    <row r="1" spans="1:52" ht="21" x14ac:dyDescent="0.35">
      <c r="A1" s="108" t="s">
        <v>61</v>
      </c>
      <c r="B1" s="109"/>
      <c r="C1" s="109"/>
      <c r="D1" s="109"/>
      <c r="F1" s="14"/>
      <c r="G1" s="14"/>
      <c r="H1" s="14"/>
      <c r="J1" s="17" t="s">
        <v>460</v>
      </c>
      <c r="K1" s="14"/>
      <c r="L1" s="14"/>
      <c r="M1" s="14"/>
      <c r="N1" s="14"/>
      <c r="O1" s="14"/>
      <c r="P1" s="14"/>
      <c r="R1" s="14"/>
      <c r="S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</row>
    <row r="2" spans="1:52" s="52" customFormat="1" x14ac:dyDescent="0.25">
      <c r="A2" s="182" t="str">
        <f>VLOOKUP(Тип_прайслиста,Тип_прайслиста_значения,2,FALSE)</f>
        <v>РОЗНИЧНЫЙ ПРАЙС-ЛИСТ НА СЕКЦИОННЫЕ ВОРОТА ГРУППЫ КОМПАНИЙ "АЛЮТЕХ" НА РЫНКЕ РОССИЙСКОЙ ФЕДЕРАЦИИ</v>
      </c>
    </row>
    <row r="3" spans="1:52" ht="15.75" x14ac:dyDescent="0.25">
      <c r="A3" s="60"/>
      <c r="B3" s="103"/>
      <c r="C3" s="103" t="s">
        <v>89</v>
      </c>
      <c r="D3" s="103"/>
      <c r="E3" s="103"/>
      <c r="F3" s="103"/>
      <c r="G3" s="103"/>
      <c r="H3" s="103"/>
      <c r="I3" s="103"/>
      <c r="J3" s="103" t="s">
        <v>90</v>
      </c>
      <c r="K3" s="103"/>
      <c r="L3" s="103"/>
      <c r="M3" s="103"/>
      <c r="N3" s="103"/>
      <c r="O3" s="60"/>
      <c r="P3" s="103"/>
      <c r="Q3" s="103"/>
      <c r="R3" s="103"/>
      <c r="S3" s="103"/>
      <c r="T3" s="103"/>
      <c r="U3" s="60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</row>
    <row r="4" spans="1:52" ht="27" customHeight="1" x14ac:dyDescent="0.25">
      <c r="A4" s="14"/>
      <c r="B4" s="14"/>
      <c r="C4" s="14"/>
      <c r="D4" s="14"/>
      <c r="E4" s="14"/>
      <c r="F4" s="14"/>
      <c r="G4" s="14"/>
      <c r="H4" s="14"/>
      <c r="I4" s="14"/>
      <c r="J4" s="643" t="s">
        <v>552</v>
      </c>
      <c r="K4" s="643"/>
      <c r="L4" s="643"/>
      <c r="M4" s="643"/>
      <c r="N4" s="643"/>
      <c r="O4" s="643"/>
      <c r="P4" s="643"/>
      <c r="Q4" s="643"/>
      <c r="R4" s="643"/>
      <c r="S4" s="643"/>
      <c r="T4" s="643"/>
      <c r="U4" s="643"/>
      <c r="V4" s="643"/>
      <c r="W4" s="643"/>
      <c r="X4" s="643"/>
      <c r="Y4" s="643"/>
      <c r="Z4" s="643"/>
      <c r="AA4" s="643"/>
      <c r="AB4" s="643"/>
      <c r="AC4" s="643"/>
      <c r="AD4" s="643"/>
      <c r="AE4" s="643"/>
      <c r="AF4" s="643"/>
      <c r="AG4" s="643"/>
      <c r="AH4" s="643"/>
      <c r="AI4" s="643"/>
      <c r="AJ4" s="643"/>
      <c r="AK4" s="643"/>
      <c r="AL4" s="643"/>
      <c r="AM4" s="643"/>
      <c r="AN4" s="643"/>
      <c r="AO4" s="643"/>
      <c r="AP4" s="128"/>
      <c r="AQ4" s="128"/>
      <c r="AR4" s="128"/>
      <c r="AS4" s="128"/>
      <c r="AT4" s="14"/>
      <c r="AU4" s="14"/>
      <c r="AV4" s="14"/>
      <c r="AW4" s="14"/>
      <c r="AX4" s="14"/>
      <c r="AY4" s="14"/>
      <c r="AZ4" s="14"/>
    </row>
    <row r="5" spans="1:52" ht="15" customHeight="1" x14ac:dyDescent="0.25">
      <c r="A5" s="14"/>
      <c r="B5" s="14"/>
      <c r="C5" s="14"/>
      <c r="D5" s="14"/>
      <c r="E5" s="14"/>
      <c r="F5" s="14"/>
      <c r="G5" s="14"/>
      <c r="H5" s="14"/>
      <c r="I5" s="14"/>
      <c r="J5" s="238" t="s">
        <v>248</v>
      </c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0"/>
      <c r="AB5" s="250"/>
      <c r="AC5" s="250"/>
      <c r="AD5" s="250"/>
      <c r="AE5" s="250"/>
      <c r="AF5" s="250"/>
      <c r="AG5" s="250"/>
      <c r="AH5" s="250"/>
      <c r="AI5" s="250"/>
      <c r="AJ5" s="250"/>
      <c r="AK5" s="250"/>
      <c r="AL5" s="250"/>
      <c r="AM5" s="250"/>
      <c r="AN5" s="250"/>
      <c r="AO5" s="250"/>
      <c r="AP5" s="128"/>
      <c r="AQ5" s="128"/>
      <c r="AR5" s="128"/>
      <c r="AS5" s="128"/>
      <c r="AT5" s="14"/>
      <c r="AU5" s="14"/>
      <c r="AV5" s="14"/>
      <c r="AW5" s="14"/>
      <c r="AX5" s="14"/>
      <c r="AY5" s="14"/>
      <c r="AZ5" s="14"/>
    </row>
    <row r="6" spans="1:52" ht="15" customHeight="1" x14ac:dyDescent="0.25">
      <c r="A6" s="14"/>
      <c r="B6" s="14"/>
      <c r="C6" s="14"/>
      <c r="D6" s="14"/>
      <c r="E6" s="14"/>
      <c r="F6" s="14"/>
      <c r="G6" s="14"/>
      <c r="H6" s="14"/>
      <c r="I6" s="14"/>
      <c r="J6" s="253" t="s">
        <v>548</v>
      </c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  <c r="AA6" s="249"/>
      <c r="AB6" s="249"/>
      <c r="AC6" s="249"/>
      <c r="AD6" s="249"/>
      <c r="AE6" s="249"/>
      <c r="AF6" s="249"/>
      <c r="AG6" s="249"/>
      <c r="AH6" s="249"/>
      <c r="AI6" s="249"/>
      <c r="AJ6" s="249"/>
      <c r="AK6" s="249"/>
      <c r="AL6" s="249"/>
      <c r="AM6" s="249"/>
      <c r="AN6" s="249"/>
      <c r="AO6" s="249"/>
      <c r="AP6" s="128"/>
      <c r="AQ6" s="128"/>
      <c r="AR6" s="128"/>
      <c r="AS6" s="128"/>
      <c r="AT6" s="14"/>
      <c r="AU6" s="14"/>
      <c r="AV6" s="14"/>
      <c r="AW6" s="14"/>
      <c r="AX6" s="14"/>
      <c r="AY6" s="14"/>
      <c r="AZ6" s="14"/>
    </row>
    <row r="7" spans="1:52" ht="15" customHeight="1" x14ac:dyDescent="0.25">
      <c r="A7" s="14"/>
      <c r="B7" s="14"/>
      <c r="C7" s="14"/>
      <c r="D7" s="14"/>
      <c r="E7" s="14"/>
      <c r="F7" s="14"/>
      <c r="G7" s="14"/>
      <c r="H7" s="14"/>
      <c r="I7" s="14"/>
      <c r="J7" s="238" t="s">
        <v>249</v>
      </c>
      <c r="K7" s="250"/>
      <c r="L7" s="250"/>
      <c r="M7" s="250"/>
      <c r="N7" s="250"/>
      <c r="O7" s="250"/>
      <c r="P7" s="250"/>
      <c r="Q7" s="250"/>
      <c r="R7" s="250"/>
      <c r="S7" s="250"/>
      <c r="T7" s="250"/>
      <c r="U7" s="250"/>
      <c r="V7" s="250"/>
      <c r="W7" s="250"/>
      <c r="X7" s="250"/>
      <c r="Y7" s="250"/>
      <c r="Z7" s="250"/>
      <c r="AA7" s="250"/>
      <c r="AB7" s="250"/>
      <c r="AC7" s="250"/>
      <c r="AD7" s="250"/>
      <c r="AE7" s="250"/>
      <c r="AF7" s="250"/>
      <c r="AG7" s="250"/>
      <c r="AH7" s="250"/>
      <c r="AI7" s="250"/>
      <c r="AJ7" s="250"/>
      <c r="AK7" s="250"/>
      <c r="AL7" s="250"/>
      <c r="AM7" s="250"/>
      <c r="AN7" s="250"/>
      <c r="AO7" s="250"/>
      <c r="AP7" s="128"/>
      <c r="AQ7" s="822" t="s">
        <v>634</v>
      </c>
      <c r="AR7" s="822"/>
      <c r="AS7" s="822"/>
      <c r="AT7" s="822"/>
      <c r="AU7" s="822"/>
      <c r="AV7" s="822"/>
      <c r="AW7" s="822"/>
      <c r="AX7" s="822"/>
      <c r="AY7" s="822"/>
      <c r="AZ7" s="130"/>
    </row>
    <row r="8" spans="1:52" x14ac:dyDescent="0.25">
      <c r="A8" s="14"/>
      <c r="B8" s="14"/>
      <c r="C8" s="14"/>
      <c r="D8" s="14"/>
      <c r="E8" s="14"/>
      <c r="F8" s="14"/>
      <c r="G8" s="14"/>
      <c r="H8" s="14"/>
      <c r="I8" s="14"/>
      <c r="J8" s="240" t="s">
        <v>251</v>
      </c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40"/>
      <c r="AG8" s="240"/>
      <c r="AH8" s="240"/>
      <c r="AI8" s="240"/>
      <c r="AJ8" s="240"/>
      <c r="AK8" s="240"/>
      <c r="AL8" s="240"/>
      <c r="AM8" s="240"/>
      <c r="AN8" s="240"/>
      <c r="AO8" s="240"/>
      <c r="AP8" s="75"/>
      <c r="AQ8" s="822"/>
      <c r="AR8" s="822"/>
      <c r="AS8" s="822"/>
      <c r="AT8" s="822"/>
      <c r="AU8" s="822"/>
      <c r="AV8" s="822"/>
      <c r="AW8" s="822"/>
      <c r="AX8" s="822"/>
      <c r="AY8" s="822"/>
      <c r="AZ8" s="130"/>
    </row>
    <row r="9" spans="1:52" ht="15" customHeight="1" x14ac:dyDescent="0.25">
      <c r="A9" s="14"/>
      <c r="B9" s="14"/>
      <c r="C9" s="14"/>
      <c r="D9" s="14"/>
      <c r="E9" s="14"/>
      <c r="F9" s="14"/>
      <c r="G9" s="14"/>
      <c r="H9" s="14"/>
      <c r="I9" s="14"/>
      <c r="J9" s="238" t="s">
        <v>432</v>
      </c>
      <c r="K9" s="250"/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/>
      <c r="Z9" s="250"/>
      <c r="AA9" s="250"/>
      <c r="AB9" s="250"/>
      <c r="AC9" s="250"/>
      <c r="AD9" s="250"/>
      <c r="AE9" s="250"/>
      <c r="AF9" s="250"/>
      <c r="AG9" s="250"/>
      <c r="AH9" s="250"/>
      <c r="AI9" s="250"/>
      <c r="AJ9" s="250"/>
      <c r="AK9" s="250"/>
      <c r="AL9" s="250"/>
      <c r="AM9" s="250"/>
      <c r="AN9" s="250"/>
      <c r="AO9" s="250"/>
      <c r="AP9" s="128"/>
      <c r="AQ9" s="822"/>
      <c r="AR9" s="822"/>
      <c r="AS9" s="822"/>
      <c r="AT9" s="822"/>
      <c r="AU9" s="822"/>
      <c r="AV9" s="822"/>
      <c r="AW9" s="822"/>
      <c r="AX9" s="822"/>
      <c r="AY9" s="822"/>
      <c r="AZ9" s="130"/>
    </row>
    <row r="10" spans="1:52" x14ac:dyDescent="0.25">
      <c r="A10" s="14"/>
      <c r="C10" s="14"/>
      <c r="D10" s="14"/>
      <c r="F10" s="14"/>
      <c r="G10" s="14"/>
      <c r="H10" s="14"/>
      <c r="I10" s="14"/>
      <c r="J10" s="240" t="s">
        <v>252</v>
      </c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240"/>
      <c r="AA10" s="236"/>
      <c r="AB10" s="240"/>
      <c r="AC10" s="240" t="s">
        <v>257</v>
      </c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75"/>
      <c r="AQ10" s="822"/>
      <c r="AR10" s="822"/>
      <c r="AS10" s="822"/>
      <c r="AT10" s="822"/>
      <c r="AU10" s="822"/>
      <c r="AV10" s="822"/>
      <c r="AW10" s="822"/>
      <c r="AX10" s="822"/>
      <c r="AY10" s="822"/>
      <c r="AZ10" s="130"/>
    </row>
    <row r="11" spans="1:52" x14ac:dyDescent="0.25">
      <c r="A11" s="14"/>
      <c r="B11" s="36"/>
      <c r="C11" s="14"/>
      <c r="D11" s="14"/>
      <c r="E11" s="14"/>
      <c r="F11" s="36"/>
      <c r="G11" s="14"/>
      <c r="H11" s="14"/>
      <c r="I11" s="14"/>
      <c r="J11" s="238" t="s">
        <v>253</v>
      </c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38"/>
      <c r="AA11" s="239"/>
      <c r="AB11" s="238"/>
      <c r="AC11" s="238" t="s">
        <v>258</v>
      </c>
      <c r="AD11" s="238"/>
      <c r="AE11" s="238"/>
      <c r="AF11" s="238"/>
      <c r="AG11" s="238"/>
      <c r="AH11" s="238"/>
      <c r="AI11" s="238"/>
      <c r="AJ11" s="238"/>
      <c r="AK11" s="238"/>
      <c r="AL11" s="238"/>
      <c r="AM11" s="238"/>
      <c r="AN11" s="238"/>
      <c r="AO11" s="238"/>
      <c r="AP11" s="75"/>
      <c r="AQ11" s="822"/>
      <c r="AR11" s="822"/>
      <c r="AS11" s="822"/>
      <c r="AT11" s="822"/>
      <c r="AU11" s="822"/>
      <c r="AV11" s="822"/>
      <c r="AW11" s="822"/>
      <c r="AX11" s="822"/>
      <c r="AY11" s="822"/>
      <c r="AZ11" s="130"/>
    </row>
    <row r="12" spans="1:52" x14ac:dyDescent="0.25">
      <c r="A12" s="14"/>
      <c r="B12" s="36"/>
      <c r="C12" s="14"/>
      <c r="D12" s="14"/>
      <c r="E12" s="14"/>
      <c r="F12" s="36"/>
      <c r="G12" s="14"/>
      <c r="H12" s="14"/>
      <c r="I12" s="14"/>
      <c r="J12" s="240" t="s">
        <v>254</v>
      </c>
      <c r="K12" s="240"/>
      <c r="L12" s="240"/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  <c r="X12" s="240"/>
      <c r="Y12" s="240"/>
      <c r="Z12" s="240"/>
      <c r="AA12" s="236"/>
      <c r="AB12" s="240"/>
      <c r="AC12" s="240" t="s">
        <v>259</v>
      </c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75"/>
      <c r="AQ12" s="822"/>
      <c r="AR12" s="822"/>
      <c r="AS12" s="822"/>
      <c r="AT12" s="822"/>
      <c r="AU12" s="822"/>
      <c r="AV12" s="822"/>
      <c r="AW12" s="822"/>
      <c r="AX12" s="822"/>
      <c r="AY12" s="822"/>
      <c r="AZ12" s="130"/>
    </row>
    <row r="13" spans="1:52" ht="27" customHeight="1" x14ac:dyDescent="0.25">
      <c r="A13" s="827" t="s">
        <v>266</v>
      </c>
      <c r="B13" s="827"/>
      <c r="C13" s="827"/>
      <c r="D13" s="827"/>
      <c r="E13" s="827"/>
      <c r="F13" s="825" t="s">
        <v>261</v>
      </c>
      <c r="G13" s="826"/>
      <c r="H13" s="826"/>
      <c r="I13" s="14"/>
      <c r="J13" s="651" t="s">
        <v>587</v>
      </c>
      <c r="K13" s="651"/>
      <c r="L13" s="651"/>
      <c r="M13" s="651"/>
      <c r="N13" s="651"/>
      <c r="O13" s="651"/>
      <c r="P13" s="651"/>
      <c r="Q13" s="651"/>
      <c r="R13" s="651"/>
      <c r="S13" s="651"/>
      <c r="T13" s="651"/>
      <c r="U13" s="651"/>
      <c r="V13" s="651"/>
      <c r="W13" s="651"/>
      <c r="X13" s="651"/>
      <c r="Y13" s="651"/>
      <c r="Z13" s="651"/>
      <c r="AA13" s="651"/>
      <c r="AB13" s="651"/>
      <c r="AC13" s="238" t="s">
        <v>554</v>
      </c>
      <c r="AD13" s="238"/>
      <c r="AE13" s="238"/>
      <c r="AF13" s="238"/>
      <c r="AG13" s="238"/>
      <c r="AH13" s="238"/>
      <c r="AI13" s="238"/>
      <c r="AJ13" s="238"/>
      <c r="AK13" s="238"/>
      <c r="AL13" s="238"/>
      <c r="AM13" s="238"/>
      <c r="AN13" s="238"/>
      <c r="AO13" s="238"/>
      <c r="AP13" s="75"/>
      <c r="AQ13" s="822"/>
      <c r="AR13" s="822"/>
      <c r="AS13" s="822"/>
      <c r="AT13" s="822"/>
      <c r="AU13" s="822"/>
      <c r="AV13" s="822"/>
      <c r="AW13" s="822"/>
      <c r="AX13" s="822"/>
      <c r="AY13" s="822"/>
      <c r="AZ13" s="130"/>
    </row>
    <row r="14" spans="1:52" ht="38.25" customHeight="1" x14ac:dyDescent="0.25">
      <c r="A14" s="827"/>
      <c r="B14" s="827"/>
      <c r="C14" s="827"/>
      <c r="D14" s="827"/>
      <c r="E14" s="827"/>
      <c r="F14" s="36"/>
      <c r="G14" s="14"/>
      <c r="H14" s="14"/>
      <c r="I14" s="14"/>
      <c r="J14" s="635" t="s">
        <v>635</v>
      </c>
      <c r="K14" s="635"/>
      <c r="L14" s="635"/>
      <c r="M14" s="635"/>
      <c r="N14" s="635"/>
      <c r="O14" s="635"/>
      <c r="P14" s="635"/>
      <c r="Q14" s="635"/>
      <c r="R14" s="635"/>
      <c r="S14" s="635"/>
      <c r="T14" s="635"/>
      <c r="U14" s="635"/>
      <c r="V14" s="635"/>
      <c r="W14" s="635"/>
      <c r="X14" s="635"/>
      <c r="Y14" s="635"/>
      <c r="Z14" s="635"/>
      <c r="AA14" s="635"/>
      <c r="AB14" s="635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113"/>
      <c r="AQ14" s="822"/>
      <c r="AR14" s="822"/>
      <c r="AS14" s="822"/>
      <c r="AT14" s="822"/>
      <c r="AU14" s="822"/>
      <c r="AV14" s="822"/>
      <c r="AW14" s="822"/>
      <c r="AX14" s="822"/>
      <c r="AY14" s="822"/>
      <c r="AZ14" s="130"/>
    </row>
    <row r="15" spans="1:52" ht="15" customHeight="1" thickBot="1" x14ac:dyDescent="0.3">
      <c r="A15" s="48"/>
      <c r="B15" s="14"/>
      <c r="C15" s="14"/>
      <c r="D15" s="14"/>
      <c r="E15" s="14"/>
      <c r="F15" s="14"/>
      <c r="G15" s="14"/>
      <c r="H15" s="48"/>
      <c r="J15" s="252" t="s">
        <v>255</v>
      </c>
      <c r="K15" s="248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  <c r="AM15" s="248"/>
      <c r="AN15" s="248"/>
      <c r="AO15" s="248"/>
      <c r="AP15" s="113"/>
      <c r="AQ15" s="822"/>
      <c r="AR15" s="822"/>
      <c r="AS15" s="822"/>
      <c r="AT15" s="822"/>
      <c r="AU15" s="822"/>
      <c r="AV15" s="822"/>
      <c r="AW15" s="822"/>
      <c r="AX15" s="822"/>
      <c r="AY15" s="822"/>
      <c r="AZ15" s="130"/>
    </row>
    <row r="16" spans="1:52" ht="13.5" customHeight="1" thickBot="1" x14ac:dyDescent="0.3">
      <c r="A16" s="48" t="s">
        <v>471</v>
      </c>
      <c r="B16" s="36"/>
      <c r="C16" s="14"/>
      <c r="D16" s="14"/>
      <c r="E16" s="14"/>
      <c r="F16" s="36"/>
      <c r="G16" s="14"/>
      <c r="H16" s="173">
        <f>1-Скидка_AluPro_ALPS</f>
        <v>0</v>
      </c>
      <c r="I16" s="14"/>
      <c r="J16" s="241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  <c r="AG16" s="254"/>
      <c r="AH16" s="254"/>
      <c r="AI16" s="254"/>
      <c r="AJ16" s="254"/>
      <c r="AK16" s="254"/>
      <c r="AL16" s="254"/>
      <c r="AM16" s="254"/>
      <c r="AN16" s="254"/>
      <c r="AO16" s="254"/>
      <c r="AP16" s="113"/>
      <c r="AQ16" s="822"/>
      <c r="AR16" s="822"/>
      <c r="AS16" s="822"/>
      <c r="AT16" s="822"/>
      <c r="AU16" s="822"/>
      <c r="AV16" s="822"/>
      <c r="AW16" s="822"/>
      <c r="AX16" s="822"/>
      <c r="AY16" s="822"/>
      <c r="AZ16" s="131"/>
    </row>
    <row r="17" spans="1:52" ht="14.65" customHeight="1" x14ac:dyDescent="0.25">
      <c r="A17" s="48"/>
      <c r="B17" s="36"/>
      <c r="C17" s="14"/>
      <c r="D17" s="14"/>
      <c r="E17" s="14"/>
      <c r="F17" s="36"/>
      <c r="G17" s="14"/>
      <c r="H17" s="48"/>
      <c r="I17" s="14"/>
      <c r="J17" s="637" t="s">
        <v>256</v>
      </c>
      <c r="K17" s="637"/>
      <c r="L17" s="637"/>
      <c r="M17" s="637"/>
      <c r="N17" s="637"/>
      <c r="O17" s="637"/>
      <c r="P17" s="637"/>
      <c r="Q17" s="637"/>
      <c r="R17" s="637"/>
      <c r="S17" s="637"/>
      <c r="T17" s="637"/>
      <c r="U17" s="637"/>
      <c r="V17" s="637"/>
      <c r="W17" s="637"/>
      <c r="X17" s="637"/>
      <c r="Y17" s="637"/>
      <c r="Z17" s="637"/>
      <c r="AA17" s="637"/>
      <c r="AB17" s="637"/>
      <c r="AC17" s="637"/>
      <c r="AD17" s="637"/>
      <c r="AE17" s="637"/>
      <c r="AF17" s="637"/>
      <c r="AG17" s="637"/>
      <c r="AH17" s="637"/>
      <c r="AI17" s="637"/>
      <c r="AJ17" s="637"/>
      <c r="AK17" s="248"/>
      <c r="AL17" s="248"/>
      <c r="AM17" s="248"/>
      <c r="AN17" s="248"/>
      <c r="AO17" s="248"/>
      <c r="AP17" s="113"/>
      <c r="AQ17" s="822"/>
      <c r="AR17" s="822"/>
      <c r="AS17" s="822"/>
      <c r="AT17" s="822"/>
      <c r="AU17" s="822"/>
      <c r="AV17" s="822"/>
      <c r="AW17" s="822"/>
      <c r="AX17" s="822"/>
      <c r="AY17" s="822"/>
      <c r="AZ17" s="14"/>
    </row>
    <row r="18" spans="1:52" ht="15" customHeight="1" x14ac:dyDescent="0.25">
      <c r="A18" s="14"/>
      <c r="B18" s="36"/>
      <c r="C18" s="14"/>
      <c r="D18" s="14"/>
      <c r="E18" s="14"/>
      <c r="F18" s="36"/>
      <c r="G18" s="14"/>
      <c r="H18" s="14"/>
      <c r="I18" s="14"/>
      <c r="J18" s="637"/>
      <c r="K18" s="637"/>
      <c r="L18" s="637"/>
      <c r="M18" s="637"/>
      <c r="N18" s="637"/>
      <c r="O18" s="637"/>
      <c r="P18" s="637"/>
      <c r="Q18" s="637"/>
      <c r="R18" s="637"/>
      <c r="S18" s="637"/>
      <c r="T18" s="637"/>
      <c r="U18" s="637"/>
      <c r="V18" s="637"/>
      <c r="W18" s="637"/>
      <c r="X18" s="637"/>
      <c r="Y18" s="637"/>
      <c r="Z18" s="637"/>
      <c r="AA18" s="637"/>
      <c r="AB18" s="637"/>
      <c r="AC18" s="637"/>
      <c r="AD18" s="637"/>
      <c r="AE18" s="637"/>
      <c r="AF18" s="637"/>
      <c r="AG18" s="637"/>
      <c r="AH18" s="637"/>
      <c r="AI18" s="637"/>
      <c r="AJ18" s="637"/>
      <c r="AK18" s="248"/>
      <c r="AL18" s="248"/>
      <c r="AM18" s="248"/>
      <c r="AN18" s="248"/>
      <c r="AO18" s="248"/>
      <c r="AP18" s="113"/>
      <c r="AQ18" s="822"/>
      <c r="AR18" s="822"/>
      <c r="AS18" s="822"/>
      <c r="AT18" s="822"/>
      <c r="AU18" s="822"/>
      <c r="AV18" s="822"/>
      <c r="AW18" s="822"/>
      <c r="AX18" s="822"/>
      <c r="AY18" s="822"/>
      <c r="AZ18" s="14"/>
    </row>
    <row r="19" spans="1:52" ht="15" customHeight="1" x14ac:dyDescent="0.25">
      <c r="A19" s="111" t="s">
        <v>397</v>
      </c>
      <c r="B19" s="36"/>
      <c r="C19" s="14"/>
      <c r="D19" s="14"/>
      <c r="F19" s="36"/>
      <c r="G19" s="14"/>
      <c r="H19" s="14"/>
      <c r="I19" s="14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53" t="str">
        <f>Описание_цены</f>
        <v>Цены указаны в рублях с НДС</v>
      </c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822"/>
      <c r="AR19" s="822"/>
      <c r="AS19" s="822"/>
      <c r="AT19" s="822"/>
      <c r="AU19" s="822"/>
      <c r="AV19" s="822"/>
      <c r="AW19" s="822"/>
      <c r="AX19" s="822"/>
      <c r="AY19" s="822"/>
      <c r="AZ19" s="14"/>
    </row>
    <row r="20" spans="1:52" ht="15" customHeight="1" x14ac:dyDescent="0.25">
      <c r="A20" s="237" t="s">
        <v>549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</row>
    <row r="21" spans="1:52" ht="15" customHeight="1" x14ac:dyDescent="0.25">
      <c r="A21" s="90"/>
      <c r="B21" s="90">
        <v>2125</v>
      </c>
      <c r="C21" s="90">
        <v>2250</v>
      </c>
      <c r="D21" s="90">
        <v>2375</v>
      </c>
      <c r="E21" s="90">
        <v>2500</v>
      </c>
      <c r="F21" s="90">
        <v>2625</v>
      </c>
      <c r="G21" s="90">
        <v>2750</v>
      </c>
      <c r="H21" s="90">
        <v>2875</v>
      </c>
      <c r="I21" s="90">
        <v>3000</v>
      </c>
      <c r="J21" s="90">
        <v>3125</v>
      </c>
      <c r="K21" s="90">
        <v>3250</v>
      </c>
      <c r="L21" s="90">
        <v>3375</v>
      </c>
      <c r="M21" s="90">
        <v>3500</v>
      </c>
      <c r="N21" s="90">
        <v>3625</v>
      </c>
      <c r="O21" s="90">
        <v>3750</v>
      </c>
      <c r="P21" s="90">
        <v>3875</v>
      </c>
      <c r="Q21" s="90">
        <v>4000</v>
      </c>
      <c r="R21" s="90">
        <v>4125</v>
      </c>
      <c r="S21" s="90">
        <v>4250</v>
      </c>
      <c r="T21" s="90">
        <v>4375</v>
      </c>
      <c r="U21" s="90">
        <v>4500</v>
      </c>
      <c r="V21" s="90">
        <v>4625</v>
      </c>
      <c r="W21" s="90">
        <v>4750</v>
      </c>
      <c r="X21" s="90">
        <v>4875</v>
      </c>
      <c r="Y21" s="90">
        <v>5000</v>
      </c>
      <c r="Z21" s="90">
        <v>5125</v>
      </c>
      <c r="AA21" s="90">
        <v>5250</v>
      </c>
      <c r="AB21" s="90">
        <v>5375</v>
      </c>
      <c r="AC21" s="90">
        <v>5500</v>
      </c>
      <c r="AD21" s="90">
        <v>5625</v>
      </c>
      <c r="AE21" s="90">
        <v>5750</v>
      </c>
      <c r="AF21" s="90">
        <v>5875</v>
      </c>
      <c r="AG21" s="90">
        <v>6000</v>
      </c>
      <c r="AH21" s="90">
        <v>6125</v>
      </c>
      <c r="AI21" s="90">
        <v>6250</v>
      </c>
      <c r="AJ21" s="90">
        <v>6375</v>
      </c>
      <c r="AK21" s="90">
        <v>6500</v>
      </c>
      <c r="AL21" s="90">
        <v>6625</v>
      </c>
      <c r="AM21" s="90">
        <v>6750</v>
      </c>
      <c r="AN21" s="90">
        <v>6875</v>
      </c>
      <c r="AO21" s="90">
        <v>7000</v>
      </c>
      <c r="AP21" s="104"/>
      <c r="AQ21" s="823" t="s">
        <v>244</v>
      </c>
      <c r="AR21" s="823"/>
      <c r="AS21" s="823"/>
      <c r="AT21" s="823"/>
      <c r="AU21" s="823"/>
      <c r="AV21" s="823"/>
      <c r="AW21" s="823"/>
      <c r="AX21" s="823"/>
      <c r="AY21" s="823"/>
      <c r="AZ21" s="71"/>
    </row>
    <row r="22" spans="1:52" ht="15" customHeight="1" x14ac:dyDescent="0.25">
      <c r="A22" s="90">
        <v>1875</v>
      </c>
      <c r="B22" s="194">
        <f t="shared" ref="B22:AO22" si="0">ROUND(B75*РАСЧЕТНЫЙ_КОЭФФИЦИЕНТ,0)</f>
        <v>201245</v>
      </c>
      <c r="C22" s="194">
        <f t="shared" si="0"/>
        <v>215449</v>
      </c>
      <c r="D22" s="194">
        <f t="shared" si="0"/>
        <v>220776</v>
      </c>
      <c r="E22" s="194">
        <f t="shared" si="0"/>
        <v>225492</v>
      </c>
      <c r="F22" s="194">
        <f t="shared" si="0"/>
        <v>237532</v>
      </c>
      <c r="G22" s="194">
        <f t="shared" si="0"/>
        <v>250128</v>
      </c>
      <c r="H22" s="194">
        <f t="shared" si="0"/>
        <v>255399</v>
      </c>
      <c r="I22" s="194">
        <f t="shared" si="0"/>
        <v>260559</v>
      </c>
      <c r="J22" s="194">
        <f t="shared" si="0"/>
        <v>282198</v>
      </c>
      <c r="K22" s="194">
        <f t="shared" si="0"/>
        <v>287136</v>
      </c>
      <c r="L22" s="194">
        <f t="shared" si="0"/>
        <v>293018</v>
      </c>
      <c r="M22" s="194">
        <f t="shared" si="0"/>
        <v>297179</v>
      </c>
      <c r="N22" s="194">
        <f t="shared" si="0"/>
        <v>311161</v>
      </c>
      <c r="O22" s="194">
        <f t="shared" si="0"/>
        <v>323757</v>
      </c>
      <c r="P22" s="194">
        <f t="shared" si="0"/>
        <v>330082</v>
      </c>
      <c r="Q22" s="194">
        <f t="shared" si="0"/>
        <v>335575</v>
      </c>
      <c r="R22" s="194">
        <f t="shared" si="0"/>
        <v>354107</v>
      </c>
      <c r="S22" s="194">
        <f t="shared" si="0"/>
        <v>360377</v>
      </c>
      <c r="T22" s="194">
        <f t="shared" si="0"/>
        <v>365703</v>
      </c>
      <c r="U22" s="194">
        <f t="shared" si="0"/>
        <v>371030</v>
      </c>
      <c r="V22" s="194">
        <f t="shared" si="0"/>
        <v>388730</v>
      </c>
      <c r="W22" s="194">
        <f t="shared" si="0"/>
        <v>405098</v>
      </c>
      <c r="X22" s="194">
        <f t="shared" si="0"/>
        <v>410203</v>
      </c>
      <c r="Y22" s="194">
        <f t="shared" si="0"/>
        <v>416140</v>
      </c>
      <c r="Z22" s="194">
        <f t="shared" si="0"/>
        <v>422021</v>
      </c>
      <c r="AA22" s="194">
        <f t="shared" si="0"/>
        <v>436780</v>
      </c>
      <c r="AB22" s="194">
        <f t="shared" si="0"/>
        <v>444493</v>
      </c>
      <c r="AC22" s="194">
        <f t="shared" si="0"/>
        <v>451373</v>
      </c>
      <c r="AD22" s="194">
        <f t="shared" si="0"/>
        <v>458086</v>
      </c>
      <c r="AE22" s="194">
        <f t="shared" si="0"/>
        <v>464745</v>
      </c>
      <c r="AF22" s="194">
        <f t="shared" si="0"/>
        <v>478949</v>
      </c>
      <c r="AG22" s="194">
        <f t="shared" si="0"/>
        <v>486439</v>
      </c>
      <c r="AH22" s="194">
        <f t="shared" si="0"/>
        <v>502364</v>
      </c>
      <c r="AI22" s="194">
        <f t="shared" si="0"/>
        <v>517345</v>
      </c>
      <c r="AJ22" s="194">
        <f t="shared" si="0"/>
        <v>525057</v>
      </c>
      <c r="AK22" s="194">
        <f t="shared" si="0"/>
        <v>532104</v>
      </c>
      <c r="AL22" s="194">
        <f t="shared" si="0"/>
        <v>538984</v>
      </c>
      <c r="AM22" s="194">
        <f t="shared" si="0"/>
        <v>554575</v>
      </c>
      <c r="AN22" s="194">
        <f t="shared" si="0"/>
        <v>562232</v>
      </c>
      <c r="AO22" s="194">
        <f t="shared" si="0"/>
        <v>569168</v>
      </c>
      <c r="AP22" s="104"/>
      <c r="AQ22" s="132"/>
      <c r="AR22" s="132"/>
      <c r="AS22" s="132"/>
      <c r="AT22" s="132"/>
      <c r="AU22" s="132"/>
      <c r="AV22" s="132"/>
      <c r="AW22" s="132"/>
      <c r="AX22" s="132"/>
      <c r="AY22" s="132"/>
      <c r="AZ22" s="71"/>
    </row>
    <row r="23" spans="1:52" x14ac:dyDescent="0.25">
      <c r="A23" s="90">
        <v>2000</v>
      </c>
      <c r="B23" s="194">
        <f t="shared" ref="B23:AO23" si="1">ROUND(B76*РАСЧЕТНЫЙ_КОЭФФИЦИЕНТ,0)</f>
        <v>206960</v>
      </c>
      <c r="C23" s="194">
        <f t="shared" si="1"/>
        <v>219777</v>
      </c>
      <c r="D23" s="194">
        <f t="shared" si="1"/>
        <v>225492</v>
      </c>
      <c r="E23" s="194">
        <f t="shared" si="1"/>
        <v>230042</v>
      </c>
      <c r="F23" s="194">
        <f t="shared" si="1"/>
        <v>242415</v>
      </c>
      <c r="G23" s="194">
        <f t="shared" si="1"/>
        <v>255232</v>
      </c>
      <c r="H23" s="194">
        <f t="shared" si="1"/>
        <v>260559</v>
      </c>
      <c r="I23" s="194">
        <f t="shared" si="1"/>
        <v>265497</v>
      </c>
      <c r="J23" s="194">
        <f t="shared" si="1"/>
        <v>288301</v>
      </c>
      <c r="K23" s="194">
        <f t="shared" si="1"/>
        <v>293018</v>
      </c>
      <c r="L23" s="194">
        <f t="shared" si="1"/>
        <v>298955</v>
      </c>
      <c r="M23" s="194">
        <f t="shared" si="1"/>
        <v>303671</v>
      </c>
      <c r="N23" s="194">
        <f t="shared" si="1"/>
        <v>317875</v>
      </c>
      <c r="O23" s="194">
        <f t="shared" si="1"/>
        <v>330470</v>
      </c>
      <c r="P23" s="194">
        <f t="shared" si="1"/>
        <v>336740</v>
      </c>
      <c r="Q23" s="194">
        <f t="shared" si="1"/>
        <v>342455</v>
      </c>
      <c r="R23" s="194">
        <f t="shared" si="1"/>
        <v>361376</v>
      </c>
      <c r="S23" s="194">
        <f t="shared" si="1"/>
        <v>367701</v>
      </c>
      <c r="T23" s="194">
        <f t="shared" si="1"/>
        <v>373194</v>
      </c>
      <c r="U23" s="194">
        <f t="shared" si="1"/>
        <v>378909</v>
      </c>
      <c r="V23" s="194">
        <f t="shared" si="1"/>
        <v>396609</v>
      </c>
      <c r="W23" s="194">
        <f t="shared" si="1"/>
        <v>413754</v>
      </c>
      <c r="X23" s="194">
        <f t="shared" si="1"/>
        <v>418692</v>
      </c>
      <c r="Y23" s="194">
        <f t="shared" si="1"/>
        <v>424407</v>
      </c>
      <c r="Z23" s="194">
        <f t="shared" si="1"/>
        <v>430899</v>
      </c>
      <c r="AA23" s="194">
        <f t="shared" si="1"/>
        <v>445658</v>
      </c>
      <c r="AB23" s="194">
        <f t="shared" si="1"/>
        <v>453370</v>
      </c>
      <c r="AC23" s="194">
        <f t="shared" si="1"/>
        <v>460417</v>
      </c>
      <c r="AD23" s="194">
        <f t="shared" si="1"/>
        <v>467352</v>
      </c>
      <c r="AE23" s="194">
        <f t="shared" si="1"/>
        <v>474011</v>
      </c>
      <c r="AF23" s="194">
        <f t="shared" si="1"/>
        <v>488381</v>
      </c>
      <c r="AG23" s="194">
        <f t="shared" si="1"/>
        <v>496260</v>
      </c>
      <c r="AH23" s="194">
        <f t="shared" si="1"/>
        <v>512407</v>
      </c>
      <c r="AI23" s="194">
        <f t="shared" si="1"/>
        <v>527776</v>
      </c>
      <c r="AJ23" s="194">
        <f t="shared" si="1"/>
        <v>535877</v>
      </c>
      <c r="AK23" s="194">
        <f t="shared" si="1"/>
        <v>543367</v>
      </c>
      <c r="AL23" s="194">
        <f t="shared" si="1"/>
        <v>550026</v>
      </c>
      <c r="AM23" s="194">
        <f t="shared" si="1"/>
        <v>566172</v>
      </c>
      <c r="AN23" s="194">
        <f t="shared" si="1"/>
        <v>573662</v>
      </c>
      <c r="AO23" s="194">
        <f t="shared" si="1"/>
        <v>580764</v>
      </c>
      <c r="AP23" s="104"/>
      <c r="AQ23" s="18"/>
      <c r="AR23" s="18"/>
      <c r="AS23" s="133"/>
      <c r="AT23" s="133"/>
      <c r="AU23" s="133"/>
      <c r="AV23" s="133"/>
      <c r="AW23" s="133"/>
      <c r="AX23" s="133"/>
      <c r="AY23" s="133"/>
      <c r="AZ23" s="133"/>
    </row>
    <row r="24" spans="1:52" ht="15" customHeight="1" x14ac:dyDescent="0.25">
      <c r="A24" s="90">
        <v>2125</v>
      </c>
      <c r="B24" s="194">
        <f t="shared" ref="B24:AO24" si="2">ROUND(B77*РАСЧЕТНЫЙ_КОЭФФИЦИЕНТ,0)</f>
        <v>212287</v>
      </c>
      <c r="C24" s="194">
        <f t="shared" si="2"/>
        <v>220776</v>
      </c>
      <c r="D24" s="194">
        <f t="shared" si="2"/>
        <v>230042</v>
      </c>
      <c r="E24" s="194">
        <f t="shared" si="2"/>
        <v>242249</v>
      </c>
      <c r="F24" s="194">
        <f t="shared" si="2"/>
        <v>247520</v>
      </c>
      <c r="G24" s="194">
        <f t="shared" si="2"/>
        <v>260559</v>
      </c>
      <c r="H24" s="194">
        <f t="shared" si="2"/>
        <v>266274</v>
      </c>
      <c r="I24" s="194">
        <f t="shared" si="2"/>
        <v>279424</v>
      </c>
      <c r="J24" s="194">
        <f t="shared" si="2"/>
        <v>294238</v>
      </c>
      <c r="K24" s="194">
        <f t="shared" si="2"/>
        <v>299565</v>
      </c>
      <c r="L24" s="194">
        <f t="shared" si="2"/>
        <v>305668</v>
      </c>
      <c r="M24" s="194">
        <f t="shared" si="2"/>
        <v>320594</v>
      </c>
      <c r="N24" s="194">
        <f t="shared" si="2"/>
        <v>323979</v>
      </c>
      <c r="O24" s="194">
        <f t="shared" si="2"/>
        <v>336740</v>
      </c>
      <c r="P24" s="194">
        <f t="shared" si="2"/>
        <v>342455</v>
      </c>
      <c r="Q24" s="194">
        <f t="shared" si="2"/>
        <v>359212</v>
      </c>
      <c r="R24" s="194">
        <f t="shared" si="2"/>
        <v>368478</v>
      </c>
      <c r="S24" s="194">
        <f t="shared" si="2"/>
        <v>376357</v>
      </c>
      <c r="T24" s="194">
        <f t="shared" si="2"/>
        <v>380463</v>
      </c>
      <c r="U24" s="194">
        <f t="shared" si="2"/>
        <v>397219</v>
      </c>
      <c r="V24" s="194">
        <f t="shared" si="2"/>
        <v>404321</v>
      </c>
      <c r="W24" s="194">
        <f t="shared" si="2"/>
        <v>422798</v>
      </c>
      <c r="X24" s="194">
        <f t="shared" si="2"/>
        <v>428346</v>
      </c>
      <c r="Y24" s="194">
        <f t="shared" si="2"/>
        <v>434838</v>
      </c>
      <c r="Z24" s="194">
        <f t="shared" si="2"/>
        <v>446823</v>
      </c>
      <c r="AA24" s="194">
        <f t="shared" si="2"/>
        <v>462969</v>
      </c>
      <c r="AB24" s="194">
        <f t="shared" si="2"/>
        <v>470071</v>
      </c>
      <c r="AC24" s="194">
        <f t="shared" si="2"/>
        <v>477173</v>
      </c>
      <c r="AD24" s="194">
        <f t="shared" si="2"/>
        <v>483887</v>
      </c>
      <c r="AE24" s="194">
        <f t="shared" si="2"/>
        <v>491156</v>
      </c>
      <c r="AF24" s="194">
        <f t="shared" si="2"/>
        <v>506525</v>
      </c>
      <c r="AG24" s="194">
        <f t="shared" si="2"/>
        <v>513017</v>
      </c>
      <c r="AH24" s="194">
        <f t="shared" si="2"/>
        <v>531327</v>
      </c>
      <c r="AI24" s="194">
        <f t="shared" si="2"/>
        <v>545309</v>
      </c>
      <c r="AJ24" s="194">
        <f t="shared" si="2"/>
        <v>553188</v>
      </c>
      <c r="AK24" s="194">
        <f t="shared" si="2"/>
        <v>560457</v>
      </c>
      <c r="AL24" s="194">
        <f t="shared" si="2"/>
        <v>568169</v>
      </c>
      <c r="AM24" s="194">
        <f t="shared" si="2"/>
        <v>583317</v>
      </c>
      <c r="AN24" s="194">
        <f t="shared" si="2"/>
        <v>590807</v>
      </c>
      <c r="AO24" s="194">
        <f t="shared" si="2"/>
        <v>597299</v>
      </c>
      <c r="AP24" s="104"/>
      <c r="AQ24" s="18"/>
      <c r="AR24" s="18"/>
      <c r="AS24" s="133"/>
      <c r="AT24" s="133"/>
      <c r="AU24" s="133"/>
      <c r="AV24" s="133"/>
      <c r="AW24" s="133"/>
      <c r="AX24" s="133"/>
      <c r="AY24" s="133"/>
      <c r="AZ24" s="133"/>
    </row>
    <row r="25" spans="1:52" x14ac:dyDescent="0.25">
      <c r="A25" s="90">
        <v>2250</v>
      </c>
      <c r="B25" s="194">
        <f t="shared" ref="B25:AO25" si="3">ROUND(B78*РАСЧЕТНЫЙ_КОЭФФИЦИЕНТ,0)</f>
        <v>239974</v>
      </c>
      <c r="C25" s="194">
        <f t="shared" si="3"/>
        <v>245356</v>
      </c>
      <c r="D25" s="194">
        <f t="shared" si="3"/>
        <v>251071</v>
      </c>
      <c r="E25" s="194">
        <f t="shared" si="3"/>
        <v>256675</v>
      </c>
      <c r="F25" s="194">
        <f t="shared" si="3"/>
        <v>272044</v>
      </c>
      <c r="G25" s="194">
        <f t="shared" si="3"/>
        <v>287414</v>
      </c>
      <c r="H25" s="194">
        <f t="shared" si="3"/>
        <v>293684</v>
      </c>
      <c r="I25" s="194">
        <f t="shared" si="3"/>
        <v>299454</v>
      </c>
      <c r="J25" s="194">
        <f t="shared" si="3"/>
        <v>305446</v>
      </c>
      <c r="K25" s="194">
        <f t="shared" si="3"/>
        <v>310773</v>
      </c>
      <c r="L25" s="194">
        <f t="shared" si="3"/>
        <v>323146</v>
      </c>
      <c r="M25" s="194">
        <f t="shared" si="3"/>
        <v>328861</v>
      </c>
      <c r="N25" s="194">
        <f t="shared" si="3"/>
        <v>346006</v>
      </c>
      <c r="O25" s="194">
        <f t="shared" si="3"/>
        <v>354107</v>
      </c>
      <c r="P25" s="194">
        <f t="shared" si="3"/>
        <v>359822</v>
      </c>
      <c r="Q25" s="194">
        <f t="shared" si="3"/>
        <v>372972</v>
      </c>
      <c r="R25" s="194">
        <f t="shared" si="3"/>
        <v>391116</v>
      </c>
      <c r="S25" s="194">
        <f t="shared" si="3"/>
        <v>398773</v>
      </c>
      <c r="T25" s="194">
        <f t="shared" si="3"/>
        <v>404876</v>
      </c>
      <c r="U25" s="194">
        <f t="shared" si="3"/>
        <v>411978</v>
      </c>
      <c r="V25" s="194">
        <f t="shared" si="3"/>
        <v>431897</v>
      </c>
      <c r="W25" s="194">
        <f t="shared" si="3"/>
        <v>438001</v>
      </c>
      <c r="X25" s="194">
        <f t="shared" si="3"/>
        <v>444104</v>
      </c>
      <c r="Y25" s="194">
        <f t="shared" si="3"/>
        <v>463413</v>
      </c>
      <c r="Z25" s="194">
        <f t="shared" si="3"/>
        <v>466132</v>
      </c>
      <c r="AA25" s="194">
        <f t="shared" si="3"/>
        <v>470848</v>
      </c>
      <c r="AB25" s="194">
        <f t="shared" si="3"/>
        <v>477784</v>
      </c>
      <c r="AC25" s="194">
        <f t="shared" si="3"/>
        <v>485829</v>
      </c>
      <c r="AD25" s="194">
        <f t="shared" si="3"/>
        <v>492931</v>
      </c>
      <c r="AE25" s="194">
        <f t="shared" si="3"/>
        <v>501420</v>
      </c>
      <c r="AF25" s="194">
        <f t="shared" si="3"/>
        <v>515181</v>
      </c>
      <c r="AG25" s="194">
        <f t="shared" si="3"/>
        <v>524058</v>
      </c>
      <c r="AH25" s="194">
        <f t="shared" si="3"/>
        <v>541758</v>
      </c>
      <c r="AI25" s="194">
        <f t="shared" si="3"/>
        <v>556739</v>
      </c>
      <c r="AJ25" s="194">
        <f t="shared" si="3"/>
        <v>564396</v>
      </c>
      <c r="AK25" s="194">
        <f t="shared" si="3"/>
        <v>572497</v>
      </c>
      <c r="AL25" s="194">
        <f t="shared" si="3"/>
        <v>580542</v>
      </c>
      <c r="AM25" s="194">
        <f t="shared" si="3"/>
        <v>595912</v>
      </c>
      <c r="AN25" s="194">
        <f t="shared" si="3"/>
        <v>604401</v>
      </c>
      <c r="AO25" s="194">
        <f t="shared" si="3"/>
        <v>611892</v>
      </c>
      <c r="AP25" s="104"/>
      <c r="AQ25" s="18"/>
      <c r="AR25" s="18"/>
      <c r="AS25" s="133"/>
      <c r="AT25" s="133"/>
      <c r="AU25" s="133"/>
      <c r="AV25" s="133"/>
      <c r="AW25" s="133"/>
      <c r="AX25" s="133"/>
      <c r="AY25" s="133"/>
      <c r="AZ25" s="133"/>
    </row>
    <row r="26" spans="1:52" x14ac:dyDescent="0.25">
      <c r="A26" s="90">
        <v>2375</v>
      </c>
      <c r="B26" s="194">
        <f t="shared" ref="B26:AO26" si="4">ROUND(B79*РАСЧЕТНЫЙ_КОЭФФИЦИЕНТ,0)</f>
        <v>245356</v>
      </c>
      <c r="C26" s="194">
        <f t="shared" si="4"/>
        <v>250350</v>
      </c>
      <c r="D26" s="194">
        <f t="shared" si="4"/>
        <v>255510</v>
      </c>
      <c r="E26" s="194">
        <f t="shared" si="4"/>
        <v>260892</v>
      </c>
      <c r="F26" s="194">
        <f t="shared" si="4"/>
        <v>277204</v>
      </c>
      <c r="G26" s="194">
        <f t="shared" si="4"/>
        <v>294238</v>
      </c>
      <c r="H26" s="194">
        <f t="shared" si="4"/>
        <v>299066</v>
      </c>
      <c r="I26" s="194">
        <f t="shared" si="4"/>
        <v>304281</v>
      </c>
      <c r="J26" s="194">
        <f t="shared" si="4"/>
        <v>310773</v>
      </c>
      <c r="K26" s="194">
        <f t="shared" si="4"/>
        <v>316488</v>
      </c>
      <c r="L26" s="194">
        <f t="shared" si="4"/>
        <v>335408</v>
      </c>
      <c r="M26" s="194">
        <f t="shared" si="4"/>
        <v>353275</v>
      </c>
      <c r="N26" s="194">
        <f t="shared" si="4"/>
        <v>359600</v>
      </c>
      <c r="O26" s="194">
        <f t="shared" si="4"/>
        <v>361376</v>
      </c>
      <c r="P26" s="194">
        <f t="shared" si="4"/>
        <v>374359</v>
      </c>
      <c r="Q26" s="194">
        <f t="shared" si="4"/>
        <v>387565</v>
      </c>
      <c r="R26" s="194">
        <f t="shared" si="4"/>
        <v>423242</v>
      </c>
      <c r="S26" s="194">
        <f t="shared" si="4"/>
        <v>431398</v>
      </c>
      <c r="T26" s="194">
        <f t="shared" si="4"/>
        <v>438223</v>
      </c>
      <c r="U26" s="194">
        <f t="shared" si="4"/>
        <v>445269</v>
      </c>
      <c r="V26" s="194">
        <f t="shared" si="4"/>
        <v>466243</v>
      </c>
      <c r="W26" s="194">
        <f t="shared" si="4"/>
        <v>486772</v>
      </c>
      <c r="X26" s="194">
        <f t="shared" si="4"/>
        <v>493486</v>
      </c>
      <c r="Y26" s="194">
        <f t="shared" si="4"/>
        <v>499756</v>
      </c>
      <c r="Z26" s="194">
        <f t="shared" si="4"/>
        <v>502752</v>
      </c>
      <c r="AA26" s="194">
        <f t="shared" si="4"/>
        <v>517345</v>
      </c>
      <c r="AB26" s="194">
        <f t="shared" si="4"/>
        <v>525446</v>
      </c>
      <c r="AC26" s="194">
        <f t="shared" si="4"/>
        <v>534490</v>
      </c>
      <c r="AD26" s="194">
        <f t="shared" si="4"/>
        <v>543534</v>
      </c>
      <c r="AE26" s="194">
        <f t="shared" si="4"/>
        <v>550802</v>
      </c>
      <c r="AF26" s="194">
        <f t="shared" si="4"/>
        <v>569556</v>
      </c>
      <c r="AG26" s="194">
        <f t="shared" si="4"/>
        <v>577990</v>
      </c>
      <c r="AH26" s="194">
        <f t="shared" si="4"/>
        <v>598686</v>
      </c>
      <c r="AI26" s="194">
        <f t="shared" si="4"/>
        <v>615443</v>
      </c>
      <c r="AJ26" s="194">
        <f t="shared" si="4"/>
        <v>624265</v>
      </c>
      <c r="AK26" s="194">
        <f t="shared" si="4"/>
        <v>632754</v>
      </c>
      <c r="AL26" s="194">
        <f t="shared" si="4"/>
        <v>641632</v>
      </c>
      <c r="AM26" s="194">
        <f t="shared" si="4"/>
        <v>658555</v>
      </c>
      <c r="AN26" s="194">
        <f t="shared" si="4"/>
        <v>668376</v>
      </c>
      <c r="AO26" s="194">
        <f t="shared" si="4"/>
        <v>677253</v>
      </c>
      <c r="AP26" s="104"/>
      <c r="AQ26" s="18"/>
      <c r="AR26" s="18"/>
      <c r="AS26" s="133"/>
      <c r="AT26" s="133"/>
      <c r="AU26" s="133"/>
      <c r="AV26" s="133"/>
      <c r="AW26" s="133"/>
      <c r="AX26" s="133"/>
      <c r="AY26" s="133"/>
      <c r="AZ26" s="133"/>
    </row>
    <row r="27" spans="1:52" x14ac:dyDescent="0.25">
      <c r="A27" s="90">
        <v>2500</v>
      </c>
      <c r="B27" s="194">
        <f t="shared" ref="B27:AO27" si="5">ROUND(B80*РАСЧЕТНЫЙ_КОЭФФИЦИЕНТ,0)</f>
        <v>250183</v>
      </c>
      <c r="C27" s="194">
        <f t="shared" si="5"/>
        <v>255177</v>
      </c>
      <c r="D27" s="194">
        <f t="shared" si="5"/>
        <v>260337</v>
      </c>
      <c r="E27" s="194">
        <f t="shared" si="5"/>
        <v>275096</v>
      </c>
      <c r="F27" s="194">
        <f t="shared" si="5"/>
        <v>285749</v>
      </c>
      <c r="G27" s="194">
        <f t="shared" si="5"/>
        <v>302506</v>
      </c>
      <c r="H27" s="194">
        <f t="shared" si="5"/>
        <v>308387</v>
      </c>
      <c r="I27" s="194">
        <f t="shared" si="5"/>
        <v>319817</v>
      </c>
      <c r="J27" s="194">
        <f t="shared" si="5"/>
        <v>329305</v>
      </c>
      <c r="K27" s="194">
        <f t="shared" si="5"/>
        <v>345618</v>
      </c>
      <c r="L27" s="194">
        <f t="shared" si="5"/>
        <v>352332</v>
      </c>
      <c r="M27" s="194">
        <f t="shared" si="5"/>
        <v>369033</v>
      </c>
      <c r="N27" s="194">
        <f t="shared" si="5"/>
        <v>377744</v>
      </c>
      <c r="O27" s="194">
        <f t="shared" si="5"/>
        <v>394667</v>
      </c>
      <c r="P27" s="194">
        <f t="shared" si="5"/>
        <v>400382</v>
      </c>
      <c r="Q27" s="194">
        <f t="shared" si="5"/>
        <v>414752</v>
      </c>
      <c r="R27" s="194">
        <f t="shared" si="5"/>
        <v>431398</v>
      </c>
      <c r="S27" s="194">
        <f t="shared" si="5"/>
        <v>438611</v>
      </c>
      <c r="T27" s="194">
        <f t="shared" si="5"/>
        <v>445824</v>
      </c>
      <c r="U27" s="194">
        <f t="shared" si="5"/>
        <v>461194</v>
      </c>
      <c r="V27" s="194">
        <f t="shared" si="5"/>
        <v>475287</v>
      </c>
      <c r="W27" s="194">
        <f t="shared" si="5"/>
        <v>497370</v>
      </c>
      <c r="X27" s="194">
        <f t="shared" si="5"/>
        <v>503307</v>
      </c>
      <c r="Y27" s="194">
        <f t="shared" si="5"/>
        <v>510520</v>
      </c>
      <c r="Z27" s="194">
        <f t="shared" si="5"/>
        <v>532936</v>
      </c>
      <c r="AA27" s="194">
        <f t="shared" si="5"/>
        <v>552023</v>
      </c>
      <c r="AB27" s="194">
        <f t="shared" si="5"/>
        <v>561289</v>
      </c>
      <c r="AC27" s="194">
        <f t="shared" si="5"/>
        <v>570333</v>
      </c>
      <c r="AD27" s="194">
        <f t="shared" si="5"/>
        <v>579766</v>
      </c>
      <c r="AE27" s="194">
        <f t="shared" si="5"/>
        <v>589808</v>
      </c>
      <c r="AF27" s="194">
        <f t="shared" si="5"/>
        <v>607730</v>
      </c>
      <c r="AG27" s="194">
        <f t="shared" si="5"/>
        <v>616608</v>
      </c>
      <c r="AH27" s="194">
        <f t="shared" si="5"/>
        <v>637692</v>
      </c>
      <c r="AI27" s="194">
        <f t="shared" si="5"/>
        <v>658555</v>
      </c>
      <c r="AJ27" s="194">
        <f t="shared" si="5"/>
        <v>667821</v>
      </c>
      <c r="AK27" s="194">
        <f t="shared" si="5"/>
        <v>677475</v>
      </c>
      <c r="AL27" s="194">
        <f t="shared" si="5"/>
        <v>685909</v>
      </c>
      <c r="AM27" s="194">
        <f t="shared" si="5"/>
        <v>705218</v>
      </c>
      <c r="AN27" s="194">
        <f t="shared" si="5"/>
        <v>715261</v>
      </c>
      <c r="AO27" s="194">
        <f t="shared" si="5"/>
        <v>726080</v>
      </c>
      <c r="AP27" s="104"/>
      <c r="AQ27" s="18"/>
      <c r="AR27" s="18"/>
      <c r="AS27" s="133"/>
      <c r="AT27" s="133"/>
      <c r="AU27" s="133"/>
      <c r="AV27" s="133"/>
      <c r="AW27" s="133"/>
      <c r="AX27" s="133"/>
      <c r="AY27" s="133"/>
      <c r="AZ27" s="133"/>
    </row>
    <row r="28" spans="1:52" x14ac:dyDescent="0.25">
      <c r="A28" s="90">
        <v>2625</v>
      </c>
      <c r="B28" s="194">
        <f t="shared" ref="B28:AO28" si="6">ROUND(B81*РАСЧЕТНЫЙ_КОЭФФИЦИЕНТ,0)</f>
        <v>251903</v>
      </c>
      <c r="C28" s="194">
        <f t="shared" si="6"/>
        <v>258950</v>
      </c>
      <c r="D28" s="194">
        <f t="shared" si="6"/>
        <v>273931</v>
      </c>
      <c r="E28" s="194">
        <f t="shared" si="6"/>
        <v>287747</v>
      </c>
      <c r="F28" s="194">
        <f t="shared" si="6"/>
        <v>297789</v>
      </c>
      <c r="G28" s="194">
        <f t="shared" si="6"/>
        <v>309386</v>
      </c>
      <c r="H28" s="194">
        <f t="shared" si="6"/>
        <v>321981</v>
      </c>
      <c r="I28" s="194">
        <f t="shared" si="6"/>
        <v>337350</v>
      </c>
      <c r="J28" s="194">
        <f t="shared" si="6"/>
        <v>354662</v>
      </c>
      <c r="K28" s="194">
        <f t="shared" si="6"/>
        <v>362541</v>
      </c>
      <c r="L28" s="194">
        <f t="shared" si="6"/>
        <v>369865</v>
      </c>
      <c r="M28" s="194">
        <f t="shared" si="6"/>
        <v>387176</v>
      </c>
      <c r="N28" s="194">
        <f t="shared" si="6"/>
        <v>394278</v>
      </c>
      <c r="O28" s="194">
        <f t="shared" si="6"/>
        <v>413587</v>
      </c>
      <c r="P28" s="194">
        <f t="shared" si="6"/>
        <v>420245</v>
      </c>
      <c r="Q28" s="194">
        <f t="shared" si="6"/>
        <v>427126</v>
      </c>
      <c r="R28" s="194">
        <f t="shared" si="6"/>
        <v>449986</v>
      </c>
      <c r="S28" s="194">
        <f t="shared" si="6"/>
        <v>458086</v>
      </c>
      <c r="T28" s="194">
        <f t="shared" si="6"/>
        <v>465965</v>
      </c>
      <c r="U28" s="194">
        <f t="shared" si="6"/>
        <v>487438</v>
      </c>
      <c r="V28" s="194">
        <f t="shared" si="6"/>
        <v>497037</v>
      </c>
      <c r="W28" s="194">
        <f t="shared" si="6"/>
        <v>508855</v>
      </c>
      <c r="X28" s="194">
        <f t="shared" si="6"/>
        <v>514959</v>
      </c>
      <c r="Y28" s="194">
        <f t="shared" si="6"/>
        <v>532104</v>
      </c>
      <c r="Z28" s="194">
        <f t="shared" si="6"/>
        <v>539594</v>
      </c>
      <c r="AA28" s="194">
        <f t="shared" si="6"/>
        <v>552189</v>
      </c>
      <c r="AB28" s="194">
        <f t="shared" si="6"/>
        <v>560845</v>
      </c>
      <c r="AC28" s="194">
        <f t="shared" si="6"/>
        <v>570500</v>
      </c>
      <c r="AD28" s="194">
        <f t="shared" si="6"/>
        <v>580154</v>
      </c>
      <c r="AE28" s="194">
        <f t="shared" si="6"/>
        <v>588421</v>
      </c>
      <c r="AF28" s="194">
        <f t="shared" si="6"/>
        <v>606343</v>
      </c>
      <c r="AG28" s="194">
        <f t="shared" si="6"/>
        <v>615443</v>
      </c>
      <c r="AH28" s="194">
        <f t="shared" si="6"/>
        <v>658555</v>
      </c>
      <c r="AI28" s="194">
        <f t="shared" si="6"/>
        <v>697339</v>
      </c>
      <c r="AJ28" s="194">
        <f t="shared" si="6"/>
        <v>702832</v>
      </c>
      <c r="AK28" s="194">
        <f t="shared" si="6"/>
        <v>707770</v>
      </c>
      <c r="AL28" s="194">
        <f t="shared" si="6"/>
        <v>711932</v>
      </c>
      <c r="AM28" s="194">
        <f t="shared" si="6"/>
        <v>720809</v>
      </c>
      <c r="AN28" s="194">
        <f t="shared" si="6"/>
        <v>725137</v>
      </c>
      <c r="AO28" s="194">
        <f t="shared" si="6"/>
        <v>727079</v>
      </c>
      <c r="AP28" s="104"/>
      <c r="AQ28" s="18"/>
      <c r="AR28" s="18"/>
      <c r="AS28" s="133"/>
      <c r="AT28" s="133"/>
      <c r="AU28" s="133"/>
      <c r="AV28" s="133"/>
      <c r="AW28" s="133"/>
      <c r="AX28" s="133"/>
      <c r="AY28" s="133"/>
      <c r="AZ28" s="133"/>
    </row>
    <row r="29" spans="1:52" x14ac:dyDescent="0.25">
      <c r="A29" s="90">
        <v>2750</v>
      </c>
      <c r="B29" s="194">
        <f t="shared" ref="B29:AO29" si="7">ROUND(B82*РАСЧЕТНЫЙ_КОЭФФИЦИЕНТ,0)</f>
        <v>262945</v>
      </c>
      <c r="C29" s="194">
        <f t="shared" si="7"/>
        <v>274153</v>
      </c>
      <c r="D29" s="194">
        <f t="shared" si="7"/>
        <v>282032</v>
      </c>
      <c r="E29" s="194">
        <f t="shared" si="7"/>
        <v>296402</v>
      </c>
      <c r="F29" s="194">
        <f t="shared" si="7"/>
        <v>305835</v>
      </c>
      <c r="G29" s="194">
        <f t="shared" si="7"/>
        <v>323757</v>
      </c>
      <c r="H29" s="194">
        <f t="shared" si="7"/>
        <v>330248</v>
      </c>
      <c r="I29" s="194">
        <f t="shared" si="7"/>
        <v>347782</v>
      </c>
      <c r="J29" s="194">
        <f t="shared" si="7"/>
        <v>366480</v>
      </c>
      <c r="K29" s="194">
        <f t="shared" si="7"/>
        <v>373194</v>
      </c>
      <c r="L29" s="194">
        <f t="shared" si="7"/>
        <v>380463</v>
      </c>
      <c r="M29" s="194">
        <f t="shared" si="7"/>
        <v>399161</v>
      </c>
      <c r="N29" s="194">
        <f t="shared" si="7"/>
        <v>407262</v>
      </c>
      <c r="O29" s="194">
        <f t="shared" si="7"/>
        <v>427126</v>
      </c>
      <c r="P29" s="194">
        <f t="shared" si="7"/>
        <v>433839</v>
      </c>
      <c r="Q29" s="194">
        <f t="shared" si="7"/>
        <v>440331</v>
      </c>
      <c r="R29" s="194">
        <f t="shared" si="7"/>
        <v>464745</v>
      </c>
      <c r="S29" s="194">
        <f t="shared" si="7"/>
        <v>474011</v>
      </c>
      <c r="T29" s="194">
        <f t="shared" si="7"/>
        <v>482888</v>
      </c>
      <c r="U29" s="194">
        <f t="shared" si="7"/>
        <v>505526</v>
      </c>
      <c r="V29" s="194">
        <f t="shared" si="7"/>
        <v>513794</v>
      </c>
      <c r="W29" s="194">
        <f t="shared" si="7"/>
        <v>524613</v>
      </c>
      <c r="X29" s="194">
        <f t="shared" si="7"/>
        <v>532104</v>
      </c>
      <c r="Y29" s="194">
        <f t="shared" si="7"/>
        <v>549471</v>
      </c>
      <c r="Z29" s="194">
        <f t="shared" si="7"/>
        <v>557904</v>
      </c>
      <c r="AA29" s="194">
        <f t="shared" si="7"/>
        <v>570500</v>
      </c>
      <c r="AB29" s="194">
        <f t="shared" si="7"/>
        <v>580376</v>
      </c>
      <c r="AC29" s="194">
        <f t="shared" si="7"/>
        <v>590030</v>
      </c>
      <c r="AD29" s="194">
        <f t="shared" si="7"/>
        <v>598686</v>
      </c>
      <c r="AE29" s="194">
        <f t="shared" si="7"/>
        <v>608507</v>
      </c>
      <c r="AF29" s="194">
        <f t="shared" si="7"/>
        <v>627649</v>
      </c>
      <c r="AG29" s="194">
        <f t="shared" si="7"/>
        <v>637304</v>
      </c>
      <c r="AH29" s="194">
        <f t="shared" si="7"/>
        <v>697949</v>
      </c>
      <c r="AI29" s="194">
        <f t="shared" si="7"/>
        <v>700113</v>
      </c>
      <c r="AJ29" s="194">
        <f t="shared" si="7"/>
        <v>703054</v>
      </c>
      <c r="AK29" s="194">
        <f t="shared" si="7"/>
        <v>713319</v>
      </c>
      <c r="AL29" s="194">
        <f t="shared" si="7"/>
        <v>716259</v>
      </c>
      <c r="AM29" s="194">
        <f t="shared" si="7"/>
        <v>727689</v>
      </c>
      <c r="AN29" s="194">
        <f t="shared" si="7"/>
        <v>736955</v>
      </c>
      <c r="AO29" s="194">
        <f t="shared" si="7"/>
        <v>746776</v>
      </c>
      <c r="AP29" s="104"/>
      <c r="AQ29" s="18"/>
      <c r="AR29" s="18"/>
      <c r="AS29" s="133"/>
      <c r="AT29" s="133"/>
      <c r="AU29" s="133"/>
      <c r="AV29" s="133"/>
      <c r="AW29" s="133"/>
      <c r="AX29" s="133"/>
      <c r="AY29" s="133"/>
      <c r="AZ29" s="133"/>
    </row>
    <row r="30" spans="1:52" ht="15" customHeight="1" x14ac:dyDescent="0.25">
      <c r="A30" s="90">
        <v>2875</v>
      </c>
      <c r="B30" s="194">
        <f t="shared" ref="B30:AO30" si="8">ROUND(B83*РАСЧЕТНЫЙ_КОЭФФИЦИЕНТ,0)</f>
        <v>267217</v>
      </c>
      <c r="C30" s="194">
        <f t="shared" si="8"/>
        <v>280645</v>
      </c>
      <c r="D30" s="194">
        <f t="shared" si="8"/>
        <v>287136</v>
      </c>
      <c r="E30" s="194">
        <f t="shared" si="8"/>
        <v>301507</v>
      </c>
      <c r="F30" s="194">
        <f t="shared" si="8"/>
        <v>311161</v>
      </c>
      <c r="G30" s="194">
        <f t="shared" si="8"/>
        <v>329305</v>
      </c>
      <c r="H30" s="194">
        <f t="shared" si="8"/>
        <v>336740</v>
      </c>
      <c r="I30" s="194">
        <f t="shared" si="8"/>
        <v>354495</v>
      </c>
      <c r="J30" s="194">
        <f t="shared" si="8"/>
        <v>373194</v>
      </c>
      <c r="K30" s="194">
        <f t="shared" si="8"/>
        <v>380463</v>
      </c>
      <c r="L30" s="194">
        <f t="shared" si="8"/>
        <v>387565</v>
      </c>
      <c r="M30" s="194">
        <f t="shared" si="8"/>
        <v>405098</v>
      </c>
      <c r="N30" s="194">
        <f t="shared" si="8"/>
        <v>414919</v>
      </c>
      <c r="O30" s="194">
        <f t="shared" si="8"/>
        <v>434838</v>
      </c>
      <c r="P30" s="194">
        <f t="shared" si="8"/>
        <v>441718</v>
      </c>
      <c r="Q30" s="194">
        <f t="shared" si="8"/>
        <v>461804</v>
      </c>
      <c r="R30" s="194">
        <f t="shared" si="8"/>
        <v>472457</v>
      </c>
      <c r="S30" s="194">
        <f t="shared" si="8"/>
        <v>482888</v>
      </c>
      <c r="T30" s="194">
        <f t="shared" si="8"/>
        <v>488603</v>
      </c>
      <c r="U30" s="194">
        <f t="shared" si="8"/>
        <v>511630</v>
      </c>
      <c r="V30" s="194">
        <f t="shared" si="8"/>
        <v>521284</v>
      </c>
      <c r="W30" s="194">
        <f t="shared" si="8"/>
        <v>545309</v>
      </c>
      <c r="X30" s="194">
        <f t="shared" si="8"/>
        <v>551801</v>
      </c>
      <c r="Y30" s="194">
        <f t="shared" si="8"/>
        <v>559292</v>
      </c>
      <c r="Z30" s="194">
        <f t="shared" si="8"/>
        <v>585092</v>
      </c>
      <c r="AA30" s="194">
        <f t="shared" si="8"/>
        <v>605788</v>
      </c>
      <c r="AB30" s="194">
        <f t="shared" si="8"/>
        <v>615221</v>
      </c>
      <c r="AC30" s="194">
        <f t="shared" si="8"/>
        <v>626040</v>
      </c>
      <c r="AD30" s="194">
        <f t="shared" si="8"/>
        <v>636305</v>
      </c>
      <c r="AE30" s="194">
        <f t="shared" si="8"/>
        <v>645738</v>
      </c>
      <c r="AF30" s="194">
        <f t="shared" si="8"/>
        <v>665268</v>
      </c>
      <c r="AG30" s="194">
        <f t="shared" si="8"/>
        <v>674701</v>
      </c>
      <c r="AH30" s="194">
        <f t="shared" si="8"/>
        <v>712930</v>
      </c>
      <c r="AI30" s="194">
        <f t="shared" si="8"/>
        <v>719034</v>
      </c>
      <c r="AJ30" s="194">
        <f t="shared" si="8"/>
        <v>729077</v>
      </c>
      <c r="AK30" s="194">
        <f t="shared" si="8"/>
        <v>739508</v>
      </c>
      <c r="AL30" s="194">
        <f t="shared" si="8"/>
        <v>750105</v>
      </c>
      <c r="AM30" s="194">
        <f t="shared" si="8"/>
        <v>771800</v>
      </c>
      <c r="AN30" s="194">
        <f t="shared" si="8"/>
        <v>779846</v>
      </c>
      <c r="AO30" s="194">
        <f t="shared" si="8"/>
        <v>801540</v>
      </c>
      <c r="AP30" s="104"/>
      <c r="AQ30" s="18"/>
      <c r="AR30" s="18"/>
      <c r="AS30" s="133"/>
      <c r="AT30" s="133"/>
      <c r="AU30" s="133"/>
      <c r="AV30" s="133"/>
      <c r="AW30" s="133"/>
      <c r="AX30" s="133"/>
      <c r="AY30" s="133"/>
      <c r="AZ30" s="133"/>
    </row>
    <row r="31" spans="1:52" ht="15" customHeight="1" x14ac:dyDescent="0.25">
      <c r="A31" s="90">
        <v>3000</v>
      </c>
      <c r="B31" s="194">
        <f t="shared" ref="B31:AO31" si="9">ROUND(B84*РАСЧЕТНЫЙ_КОЭФФИЦИЕНТ,0)</f>
        <v>293129</v>
      </c>
      <c r="C31" s="194">
        <f t="shared" si="9"/>
        <v>300564</v>
      </c>
      <c r="D31" s="194">
        <f t="shared" si="9"/>
        <v>308165</v>
      </c>
      <c r="E31" s="194">
        <f t="shared" si="9"/>
        <v>321426</v>
      </c>
      <c r="F31" s="194">
        <f t="shared" si="9"/>
        <v>336130</v>
      </c>
      <c r="G31" s="194">
        <f t="shared" si="9"/>
        <v>357436</v>
      </c>
      <c r="H31" s="194">
        <f t="shared" si="9"/>
        <v>364150</v>
      </c>
      <c r="I31" s="194">
        <f t="shared" si="9"/>
        <v>376745</v>
      </c>
      <c r="J31" s="194">
        <f t="shared" si="9"/>
        <v>403101</v>
      </c>
      <c r="K31" s="194">
        <f t="shared" si="9"/>
        <v>410813</v>
      </c>
      <c r="L31" s="194">
        <f t="shared" si="9"/>
        <v>419691</v>
      </c>
      <c r="M31" s="194">
        <f t="shared" si="9"/>
        <v>428513</v>
      </c>
      <c r="N31" s="194">
        <f t="shared" si="9"/>
        <v>450208</v>
      </c>
      <c r="O31" s="194">
        <f t="shared" si="9"/>
        <v>471680</v>
      </c>
      <c r="P31" s="194">
        <f t="shared" si="9"/>
        <v>480114</v>
      </c>
      <c r="Q31" s="194">
        <f t="shared" si="9"/>
        <v>489380</v>
      </c>
      <c r="R31" s="194">
        <f t="shared" si="9"/>
        <v>522949</v>
      </c>
      <c r="S31" s="194">
        <f t="shared" si="9"/>
        <v>533491</v>
      </c>
      <c r="T31" s="194">
        <f t="shared" si="9"/>
        <v>542369</v>
      </c>
      <c r="U31" s="194">
        <f t="shared" si="9"/>
        <v>550358</v>
      </c>
      <c r="V31" s="194">
        <f t="shared" si="9"/>
        <v>575937</v>
      </c>
      <c r="W31" s="194">
        <f t="shared" si="9"/>
        <v>601682</v>
      </c>
      <c r="X31" s="194">
        <f t="shared" si="9"/>
        <v>610005</v>
      </c>
      <c r="Y31" s="194">
        <f t="shared" si="9"/>
        <v>618938</v>
      </c>
      <c r="Z31" s="194">
        <f t="shared" si="9"/>
        <v>621324</v>
      </c>
      <c r="AA31" s="194">
        <f t="shared" si="9"/>
        <v>641410</v>
      </c>
      <c r="AB31" s="194">
        <f t="shared" si="9"/>
        <v>654005</v>
      </c>
      <c r="AC31" s="194">
        <f t="shared" si="9"/>
        <v>664658</v>
      </c>
      <c r="AD31" s="194">
        <f t="shared" si="9"/>
        <v>673702</v>
      </c>
      <c r="AE31" s="194">
        <f t="shared" si="9"/>
        <v>685354</v>
      </c>
      <c r="AF31" s="194">
        <f t="shared" si="9"/>
        <v>706993</v>
      </c>
      <c r="AG31" s="194">
        <f t="shared" si="9"/>
        <v>717813</v>
      </c>
      <c r="AH31" s="194">
        <f t="shared" si="9"/>
        <v>748552</v>
      </c>
      <c r="AI31" s="194">
        <f t="shared" si="9"/>
        <v>769026</v>
      </c>
      <c r="AJ31" s="194">
        <f t="shared" si="9"/>
        <v>775129</v>
      </c>
      <c r="AK31" s="194">
        <f t="shared" si="9"/>
        <v>786337</v>
      </c>
      <c r="AL31" s="194">
        <f t="shared" si="9"/>
        <v>796991</v>
      </c>
      <c r="AM31" s="194">
        <f t="shared" si="9"/>
        <v>828728</v>
      </c>
      <c r="AN31" s="194">
        <f t="shared" si="9"/>
        <v>834388</v>
      </c>
      <c r="AO31" s="194">
        <f t="shared" si="9"/>
        <v>841101</v>
      </c>
      <c r="AP31" s="104"/>
      <c r="AQ31" s="18"/>
      <c r="AR31" s="18"/>
      <c r="AS31" s="133"/>
      <c r="AT31" s="133"/>
      <c r="AU31" s="133"/>
      <c r="AV31" s="133"/>
      <c r="AW31" s="133"/>
      <c r="AX31" s="133"/>
      <c r="AY31" s="133"/>
      <c r="AZ31" s="133"/>
    </row>
    <row r="32" spans="1:52" x14ac:dyDescent="0.25">
      <c r="A32" s="90">
        <v>3125</v>
      </c>
      <c r="B32" s="194">
        <f t="shared" ref="B32:AO32" si="10">ROUND(B85*РАСЧЕТНЫЙ_КОЭФФИЦИЕНТ,0)</f>
        <v>297623</v>
      </c>
      <c r="C32" s="194">
        <f t="shared" si="10"/>
        <v>305557</v>
      </c>
      <c r="D32" s="194">
        <f t="shared" si="10"/>
        <v>316100</v>
      </c>
      <c r="E32" s="194">
        <f t="shared" si="10"/>
        <v>339903</v>
      </c>
      <c r="F32" s="194">
        <f t="shared" si="10"/>
        <v>352110</v>
      </c>
      <c r="G32" s="194">
        <f t="shared" si="10"/>
        <v>366480</v>
      </c>
      <c r="H32" s="194">
        <f t="shared" si="10"/>
        <v>374748</v>
      </c>
      <c r="I32" s="194">
        <f t="shared" si="10"/>
        <v>402546</v>
      </c>
      <c r="J32" s="194">
        <f t="shared" si="10"/>
        <v>424185</v>
      </c>
      <c r="K32" s="194">
        <f t="shared" si="10"/>
        <v>431232</v>
      </c>
      <c r="L32" s="194">
        <f t="shared" si="10"/>
        <v>438611</v>
      </c>
      <c r="M32" s="194">
        <f t="shared" si="10"/>
        <v>459862</v>
      </c>
      <c r="N32" s="194">
        <f t="shared" si="10"/>
        <v>470848</v>
      </c>
      <c r="O32" s="194">
        <f t="shared" si="10"/>
        <v>494762</v>
      </c>
      <c r="P32" s="194">
        <f t="shared" si="10"/>
        <v>503640</v>
      </c>
      <c r="Q32" s="194">
        <f t="shared" si="10"/>
        <v>512795</v>
      </c>
      <c r="R32" s="194">
        <f t="shared" si="10"/>
        <v>531660</v>
      </c>
      <c r="S32" s="194">
        <f t="shared" si="10"/>
        <v>542369</v>
      </c>
      <c r="T32" s="194">
        <f t="shared" si="10"/>
        <v>550747</v>
      </c>
      <c r="U32" s="194">
        <f t="shared" si="10"/>
        <v>570111</v>
      </c>
      <c r="V32" s="194">
        <f t="shared" si="10"/>
        <v>585536</v>
      </c>
      <c r="W32" s="194">
        <f t="shared" si="10"/>
        <v>611670</v>
      </c>
      <c r="X32" s="194">
        <f t="shared" si="10"/>
        <v>619271</v>
      </c>
      <c r="Y32" s="194">
        <f t="shared" si="10"/>
        <v>626873</v>
      </c>
      <c r="Z32" s="194">
        <f t="shared" si="10"/>
        <v>642797</v>
      </c>
      <c r="AA32" s="194">
        <f t="shared" si="10"/>
        <v>651286</v>
      </c>
      <c r="AB32" s="194">
        <f t="shared" si="10"/>
        <v>656557</v>
      </c>
      <c r="AC32" s="194">
        <f t="shared" si="10"/>
        <v>661107</v>
      </c>
      <c r="AD32" s="194">
        <f t="shared" si="10"/>
        <v>671538</v>
      </c>
      <c r="AE32" s="194">
        <f t="shared" si="10"/>
        <v>682191</v>
      </c>
      <c r="AF32" s="194">
        <f t="shared" si="10"/>
        <v>703054</v>
      </c>
      <c r="AG32" s="194">
        <f t="shared" si="10"/>
        <v>722751</v>
      </c>
      <c r="AH32" s="194">
        <f t="shared" si="10"/>
        <v>738121</v>
      </c>
      <c r="AI32" s="194">
        <f t="shared" si="10"/>
        <v>759760</v>
      </c>
      <c r="AJ32" s="194">
        <f t="shared" si="10"/>
        <v>779069</v>
      </c>
      <c r="AK32" s="194">
        <f t="shared" si="10"/>
        <v>796602</v>
      </c>
      <c r="AL32" s="194">
        <f t="shared" si="10"/>
        <v>803094</v>
      </c>
      <c r="AM32" s="194">
        <f t="shared" si="10"/>
        <v>812138</v>
      </c>
      <c r="AN32" s="194">
        <f t="shared" si="10"/>
        <v>823790</v>
      </c>
      <c r="AO32" s="194">
        <f t="shared" si="10"/>
        <v>833056</v>
      </c>
      <c r="AP32" s="104"/>
      <c r="AQ32" s="18"/>
      <c r="AR32" s="18"/>
      <c r="AS32" s="133"/>
      <c r="AT32" s="133"/>
      <c r="AU32" s="133"/>
      <c r="AV32" s="133"/>
      <c r="AW32" s="133"/>
      <c r="AX32" s="133"/>
      <c r="AY32" s="133"/>
      <c r="AZ32" s="133"/>
    </row>
    <row r="33" spans="1:52" x14ac:dyDescent="0.25">
      <c r="A33" s="90">
        <v>3250</v>
      </c>
      <c r="B33" s="194">
        <f t="shared" ref="B33:AO33" si="11">ROUND(B86*РАСЧЕТНЫЙ_КОЭФФИЦИЕНТ,0)</f>
        <v>302062</v>
      </c>
      <c r="C33" s="194">
        <f t="shared" si="11"/>
        <v>315323</v>
      </c>
      <c r="D33" s="194">
        <f t="shared" si="11"/>
        <v>326697</v>
      </c>
      <c r="E33" s="194">
        <f t="shared" si="11"/>
        <v>344453</v>
      </c>
      <c r="F33" s="194">
        <f t="shared" si="11"/>
        <v>357214</v>
      </c>
      <c r="G33" s="194">
        <f t="shared" si="11"/>
        <v>372195</v>
      </c>
      <c r="H33" s="194">
        <f t="shared" si="11"/>
        <v>379908</v>
      </c>
      <c r="I33" s="194">
        <f t="shared" si="11"/>
        <v>407262</v>
      </c>
      <c r="J33" s="194">
        <f t="shared" si="11"/>
        <v>430843</v>
      </c>
      <c r="K33" s="194">
        <f t="shared" si="11"/>
        <v>437890</v>
      </c>
      <c r="L33" s="194">
        <f t="shared" si="11"/>
        <v>446046</v>
      </c>
      <c r="M33" s="194">
        <f t="shared" si="11"/>
        <v>466132</v>
      </c>
      <c r="N33" s="194">
        <f t="shared" si="11"/>
        <v>477895</v>
      </c>
      <c r="O33" s="194">
        <f t="shared" si="11"/>
        <v>503307</v>
      </c>
      <c r="P33" s="194">
        <f t="shared" si="11"/>
        <v>511463</v>
      </c>
      <c r="Q33" s="194">
        <f t="shared" si="11"/>
        <v>534878</v>
      </c>
      <c r="R33" s="194">
        <f t="shared" si="11"/>
        <v>546474</v>
      </c>
      <c r="S33" s="194">
        <f t="shared" si="11"/>
        <v>556351</v>
      </c>
      <c r="T33" s="194">
        <f t="shared" si="11"/>
        <v>566172</v>
      </c>
      <c r="U33" s="194">
        <f t="shared" si="11"/>
        <v>593581</v>
      </c>
      <c r="V33" s="194">
        <f t="shared" si="11"/>
        <v>603791</v>
      </c>
      <c r="W33" s="194">
        <f t="shared" si="11"/>
        <v>620381</v>
      </c>
      <c r="X33" s="194">
        <f t="shared" si="11"/>
        <v>629092</v>
      </c>
      <c r="Y33" s="194">
        <f t="shared" si="11"/>
        <v>647735</v>
      </c>
      <c r="Z33" s="194">
        <f t="shared" si="11"/>
        <v>654615</v>
      </c>
      <c r="AA33" s="194">
        <f t="shared" si="11"/>
        <v>658555</v>
      </c>
      <c r="AB33" s="194">
        <f t="shared" si="11"/>
        <v>669596</v>
      </c>
      <c r="AC33" s="194">
        <f t="shared" si="11"/>
        <v>680804</v>
      </c>
      <c r="AD33" s="194">
        <f t="shared" si="11"/>
        <v>690847</v>
      </c>
      <c r="AE33" s="194">
        <f t="shared" si="11"/>
        <v>702277</v>
      </c>
      <c r="AF33" s="194">
        <f t="shared" si="11"/>
        <v>723750</v>
      </c>
      <c r="AG33" s="194">
        <f t="shared" si="11"/>
        <v>734570</v>
      </c>
      <c r="AH33" s="194">
        <f t="shared" si="11"/>
        <v>777127</v>
      </c>
      <c r="AI33" s="194">
        <f t="shared" si="11"/>
        <v>785949</v>
      </c>
      <c r="AJ33" s="194">
        <f t="shared" si="11"/>
        <v>799931</v>
      </c>
      <c r="AK33" s="194">
        <f t="shared" si="11"/>
        <v>819462</v>
      </c>
      <c r="AL33" s="194">
        <f t="shared" si="11"/>
        <v>831280</v>
      </c>
      <c r="AM33" s="194">
        <f t="shared" si="11"/>
        <v>963224</v>
      </c>
      <c r="AN33" s="194">
        <f t="shared" si="11"/>
        <v>965943</v>
      </c>
      <c r="AO33" s="194">
        <f t="shared" si="11"/>
        <v>969328</v>
      </c>
      <c r="AP33" s="104"/>
      <c r="AQ33" s="18"/>
      <c r="AR33" s="18"/>
      <c r="AS33" s="133"/>
      <c r="AT33" s="133"/>
      <c r="AU33" s="133"/>
      <c r="AV33" s="133"/>
      <c r="AW33" s="133"/>
      <c r="AX33" s="133"/>
      <c r="AY33" s="133"/>
      <c r="AZ33" s="133"/>
    </row>
    <row r="34" spans="1:52" x14ac:dyDescent="0.25">
      <c r="A34" s="90">
        <v>3375</v>
      </c>
      <c r="B34" s="194">
        <f t="shared" ref="B34:AO34" si="12">ROUND(B87*РАСЧЕТНЫЙ_КОЭФФИЦИЕНТ,0)</f>
        <v>321149</v>
      </c>
      <c r="C34" s="194">
        <f t="shared" si="12"/>
        <v>328195</v>
      </c>
      <c r="D34" s="194">
        <f t="shared" si="12"/>
        <v>335575</v>
      </c>
      <c r="E34" s="194">
        <f t="shared" si="12"/>
        <v>348947</v>
      </c>
      <c r="F34" s="194">
        <f t="shared" si="12"/>
        <v>366536</v>
      </c>
      <c r="G34" s="194">
        <f t="shared" si="12"/>
        <v>389118</v>
      </c>
      <c r="H34" s="194">
        <f t="shared" si="12"/>
        <v>398218</v>
      </c>
      <c r="I34" s="194">
        <f t="shared" si="12"/>
        <v>413976</v>
      </c>
      <c r="J34" s="194">
        <f t="shared" si="12"/>
        <v>437335</v>
      </c>
      <c r="K34" s="194">
        <f t="shared" si="12"/>
        <v>444936</v>
      </c>
      <c r="L34" s="194">
        <f t="shared" si="12"/>
        <v>452316</v>
      </c>
      <c r="M34" s="194">
        <f t="shared" si="12"/>
        <v>473400</v>
      </c>
      <c r="N34" s="194">
        <f t="shared" si="12"/>
        <v>486439</v>
      </c>
      <c r="O34" s="194">
        <f t="shared" si="12"/>
        <v>511463</v>
      </c>
      <c r="P34" s="194">
        <f t="shared" si="12"/>
        <v>518676</v>
      </c>
      <c r="Q34" s="194">
        <f t="shared" si="12"/>
        <v>540371</v>
      </c>
      <c r="R34" s="194">
        <f t="shared" si="12"/>
        <v>553965</v>
      </c>
      <c r="S34" s="194">
        <f t="shared" si="12"/>
        <v>565229</v>
      </c>
      <c r="T34" s="194">
        <f t="shared" si="12"/>
        <v>574827</v>
      </c>
      <c r="U34" s="194">
        <f t="shared" si="12"/>
        <v>602237</v>
      </c>
      <c r="V34" s="194">
        <f t="shared" si="12"/>
        <v>612446</v>
      </c>
      <c r="W34" s="194">
        <f t="shared" si="12"/>
        <v>630035</v>
      </c>
      <c r="X34" s="194">
        <f t="shared" si="12"/>
        <v>648678</v>
      </c>
      <c r="Y34" s="194">
        <f t="shared" si="12"/>
        <v>657168</v>
      </c>
      <c r="Z34" s="194">
        <f t="shared" si="12"/>
        <v>671150</v>
      </c>
      <c r="AA34" s="194">
        <f t="shared" si="12"/>
        <v>692623</v>
      </c>
      <c r="AB34" s="194">
        <f t="shared" si="12"/>
        <v>705051</v>
      </c>
      <c r="AC34" s="194">
        <f t="shared" si="12"/>
        <v>716870</v>
      </c>
      <c r="AD34" s="194">
        <f t="shared" si="12"/>
        <v>727301</v>
      </c>
      <c r="AE34" s="194">
        <f t="shared" si="12"/>
        <v>739508</v>
      </c>
      <c r="AF34" s="194">
        <f t="shared" si="12"/>
        <v>776516</v>
      </c>
      <c r="AG34" s="194">
        <f t="shared" si="12"/>
        <v>781233</v>
      </c>
      <c r="AH34" s="194">
        <f t="shared" si="12"/>
        <v>800153</v>
      </c>
      <c r="AI34" s="194">
        <f t="shared" si="12"/>
        <v>823401</v>
      </c>
      <c r="AJ34" s="194">
        <f t="shared" si="12"/>
        <v>848592</v>
      </c>
      <c r="AK34" s="194">
        <f t="shared" si="12"/>
        <v>859023</v>
      </c>
      <c r="AL34" s="194">
        <f t="shared" si="12"/>
        <v>944692</v>
      </c>
      <c r="AM34" s="194">
        <f t="shared" si="12"/>
        <v>963391</v>
      </c>
      <c r="AN34" s="194">
        <f t="shared" si="12"/>
        <v>967719</v>
      </c>
      <c r="AO34" s="194">
        <f t="shared" si="12"/>
        <v>990801</v>
      </c>
      <c r="AP34" s="104"/>
      <c r="AQ34" s="18"/>
      <c r="AR34" s="18"/>
      <c r="AS34" s="133"/>
      <c r="AT34" s="133"/>
      <c r="AU34" s="133"/>
      <c r="AV34" s="133"/>
      <c r="AW34" s="133"/>
      <c r="AX34" s="133"/>
      <c r="AY34" s="133"/>
      <c r="AZ34" s="133"/>
    </row>
    <row r="35" spans="1:52" x14ac:dyDescent="0.25">
      <c r="A35" s="90">
        <v>3500</v>
      </c>
      <c r="B35" s="194">
        <f t="shared" ref="B35:AO35" si="13">ROUND(B88*РАСЧЕТНЫЙ_КОЭФФИЦИЕНТ,0)</f>
        <v>334132</v>
      </c>
      <c r="C35" s="194">
        <f t="shared" si="13"/>
        <v>341678</v>
      </c>
      <c r="D35" s="194">
        <f t="shared" si="13"/>
        <v>349668</v>
      </c>
      <c r="E35" s="194">
        <f t="shared" si="13"/>
        <v>374581</v>
      </c>
      <c r="F35" s="194">
        <f t="shared" si="13"/>
        <v>388341</v>
      </c>
      <c r="G35" s="194">
        <f t="shared" si="13"/>
        <v>406541</v>
      </c>
      <c r="H35" s="194">
        <f t="shared" si="13"/>
        <v>413809</v>
      </c>
      <c r="I35" s="194">
        <f t="shared" si="13"/>
        <v>428124</v>
      </c>
      <c r="J35" s="194">
        <f t="shared" si="13"/>
        <v>454202</v>
      </c>
      <c r="K35" s="194">
        <f t="shared" si="13"/>
        <v>463080</v>
      </c>
      <c r="L35" s="194">
        <f t="shared" si="13"/>
        <v>472346</v>
      </c>
      <c r="M35" s="194">
        <f t="shared" si="13"/>
        <v>493708</v>
      </c>
      <c r="N35" s="194">
        <f t="shared" si="13"/>
        <v>509188</v>
      </c>
      <c r="O35" s="194">
        <f t="shared" si="13"/>
        <v>537042</v>
      </c>
      <c r="P35" s="194">
        <f t="shared" si="13"/>
        <v>545698</v>
      </c>
      <c r="Q35" s="194">
        <f t="shared" si="13"/>
        <v>569723</v>
      </c>
      <c r="R35" s="194">
        <f t="shared" si="13"/>
        <v>582540</v>
      </c>
      <c r="S35" s="194">
        <f t="shared" si="13"/>
        <v>592749</v>
      </c>
      <c r="T35" s="194">
        <f t="shared" si="13"/>
        <v>602237</v>
      </c>
      <c r="U35" s="194">
        <f t="shared" si="13"/>
        <v>630202</v>
      </c>
      <c r="V35" s="194">
        <f t="shared" si="13"/>
        <v>637304</v>
      </c>
      <c r="W35" s="194">
        <f t="shared" si="13"/>
        <v>663881</v>
      </c>
      <c r="X35" s="194">
        <f t="shared" si="13"/>
        <v>671760</v>
      </c>
      <c r="Y35" s="194">
        <f t="shared" si="13"/>
        <v>681026</v>
      </c>
      <c r="Z35" s="194">
        <f t="shared" si="13"/>
        <v>688683</v>
      </c>
      <c r="AA35" s="194">
        <f t="shared" si="13"/>
        <v>711932</v>
      </c>
      <c r="AB35" s="194">
        <f t="shared" si="13"/>
        <v>723750</v>
      </c>
      <c r="AC35" s="194">
        <f t="shared" si="13"/>
        <v>735957</v>
      </c>
      <c r="AD35" s="194">
        <f t="shared" si="13"/>
        <v>764698</v>
      </c>
      <c r="AE35" s="194">
        <f t="shared" si="13"/>
        <v>769414</v>
      </c>
      <c r="AF35" s="194">
        <f t="shared" si="13"/>
        <v>786171</v>
      </c>
      <c r="AG35" s="194">
        <f t="shared" si="13"/>
        <v>794050</v>
      </c>
      <c r="AH35" s="194">
        <f t="shared" si="13"/>
        <v>822014</v>
      </c>
      <c r="AI35" s="194">
        <f t="shared" si="13"/>
        <v>852143</v>
      </c>
      <c r="AJ35" s="194">
        <f t="shared" si="13"/>
        <v>870841</v>
      </c>
      <c r="AK35" s="194">
        <f t="shared" si="13"/>
        <v>947855</v>
      </c>
      <c r="AL35" s="194">
        <f t="shared" si="13"/>
        <v>964168</v>
      </c>
      <c r="AM35" s="194">
        <f t="shared" si="13"/>
        <v>994352</v>
      </c>
      <c r="AN35" s="194">
        <f t="shared" si="13"/>
        <v>995905</v>
      </c>
      <c r="AO35" s="194">
        <f t="shared" si="13"/>
        <v>1005726</v>
      </c>
      <c r="AP35" s="104"/>
      <c r="AQ35" s="18"/>
      <c r="AR35" s="18"/>
      <c r="AS35" s="133"/>
      <c r="AT35" s="133"/>
      <c r="AU35" s="133"/>
      <c r="AV35" s="133"/>
      <c r="AW35" s="133"/>
      <c r="AX35" s="133"/>
      <c r="AY35" s="133"/>
      <c r="AZ35" s="133"/>
    </row>
    <row r="36" spans="1:52" x14ac:dyDescent="0.25">
      <c r="A36" s="90">
        <v>3625</v>
      </c>
      <c r="B36" s="194">
        <f t="shared" ref="B36:AO36" si="14">ROUND(B89*РАСЧЕТНЫЙ_КОЭФФИЦИЕНТ,0)</f>
        <v>340014</v>
      </c>
      <c r="C36" s="194">
        <f t="shared" si="14"/>
        <v>346894</v>
      </c>
      <c r="D36" s="194">
        <f t="shared" si="14"/>
        <v>353941</v>
      </c>
      <c r="E36" s="194">
        <f t="shared" si="14"/>
        <v>378132</v>
      </c>
      <c r="F36" s="194">
        <f t="shared" si="14"/>
        <v>391504</v>
      </c>
      <c r="G36" s="194">
        <f t="shared" si="14"/>
        <v>410425</v>
      </c>
      <c r="H36" s="194">
        <f t="shared" si="14"/>
        <v>425960</v>
      </c>
      <c r="I36" s="194">
        <f t="shared" si="14"/>
        <v>446435</v>
      </c>
      <c r="J36" s="194">
        <f t="shared" si="14"/>
        <v>471847</v>
      </c>
      <c r="K36" s="194">
        <f t="shared" si="14"/>
        <v>482112</v>
      </c>
      <c r="L36" s="194">
        <f t="shared" si="14"/>
        <v>490934</v>
      </c>
      <c r="M36" s="194">
        <f t="shared" si="14"/>
        <v>514792</v>
      </c>
      <c r="N36" s="194">
        <f t="shared" si="14"/>
        <v>529385</v>
      </c>
      <c r="O36" s="194">
        <f t="shared" si="14"/>
        <v>557904</v>
      </c>
      <c r="P36" s="194">
        <f t="shared" si="14"/>
        <v>567781</v>
      </c>
      <c r="Q36" s="194">
        <f t="shared" si="14"/>
        <v>577213</v>
      </c>
      <c r="R36" s="194">
        <f t="shared" si="14"/>
        <v>607952</v>
      </c>
      <c r="S36" s="194">
        <f t="shared" si="14"/>
        <v>618550</v>
      </c>
      <c r="T36" s="194">
        <f t="shared" si="14"/>
        <v>627816</v>
      </c>
      <c r="U36" s="194">
        <f t="shared" si="14"/>
        <v>636860</v>
      </c>
      <c r="V36" s="194">
        <f t="shared" si="14"/>
        <v>665047</v>
      </c>
      <c r="W36" s="194">
        <f t="shared" si="14"/>
        <v>685354</v>
      </c>
      <c r="X36" s="194">
        <f t="shared" si="14"/>
        <v>701500</v>
      </c>
      <c r="Y36" s="194">
        <f t="shared" si="14"/>
        <v>709379</v>
      </c>
      <c r="Z36" s="194">
        <f t="shared" si="14"/>
        <v>728244</v>
      </c>
      <c r="AA36" s="194">
        <f t="shared" si="14"/>
        <v>754045</v>
      </c>
      <c r="AB36" s="194">
        <f t="shared" si="14"/>
        <v>766862</v>
      </c>
      <c r="AC36" s="194">
        <f t="shared" si="14"/>
        <v>796380</v>
      </c>
      <c r="AD36" s="194">
        <f t="shared" si="14"/>
        <v>797379</v>
      </c>
      <c r="AE36" s="194">
        <f t="shared" si="14"/>
        <v>823956</v>
      </c>
      <c r="AF36" s="194">
        <f t="shared" si="14"/>
        <v>833056</v>
      </c>
      <c r="AG36" s="194">
        <f t="shared" si="14"/>
        <v>845263</v>
      </c>
      <c r="AH36" s="194">
        <f t="shared" si="14"/>
        <v>881661</v>
      </c>
      <c r="AI36" s="194">
        <f t="shared" si="14"/>
        <v>993131</v>
      </c>
      <c r="AJ36" s="194">
        <f t="shared" si="14"/>
        <v>1009499</v>
      </c>
      <c r="AK36" s="194">
        <f t="shared" si="14"/>
        <v>1013439</v>
      </c>
      <c r="AL36" s="194">
        <f t="shared" si="14"/>
        <v>1017156</v>
      </c>
      <c r="AM36" s="194">
        <f t="shared" si="14"/>
        <v>1025257</v>
      </c>
      <c r="AN36" s="194">
        <f t="shared" si="14"/>
        <v>1080964</v>
      </c>
      <c r="AO36" s="194">
        <f t="shared" si="14"/>
        <v>1090841</v>
      </c>
      <c r="AP36" s="104"/>
      <c r="AQ36" s="18"/>
      <c r="AR36" s="18"/>
      <c r="AS36" s="133"/>
      <c r="AT36" s="133"/>
      <c r="AU36" s="133"/>
      <c r="AV36" s="133"/>
      <c r="AW36" s="133"/>
      <c r="AX36" s="133"/>
      <c r="AY36" s="133"/>
      <c r="AZ36" s="133"/>
    </row>
    <row r="37" spans="1:52" x14ac:dyDescent="0.25">
      <c r="A37" s="90">
        <v>3750</v>
      </c>
      <c r="B37" s="194">
        <f t="shared" ref="B37:AO37" si="15">ROUND(B90*РАСЧЕТНЫЙ_КОЭФФИЦИЕНТ,0)</f>
        <v>365592</v>
      </c>
      <c r="C37" s="194">
        <f t="shared" si="15"/>
        <v>375247</v>
      </c>
      <c r="D37" s="194">
        <f t="shared" si="15"/>
        <v>385234</v>
      </c>
      <c r="E37" s="194">
        <f t="shared" si="15"/>
        <v>400382</v>
      </c>
      <c r="F37" s="194">
        <f t="shared" si="15"/>
        <v>423075</v>
      </c>
      <c r="G37" s="194">
        <f t="shared" si="15"/>
        <v>449708</v>
      </c>
      <c r="H37" s="194">
        <f t="shared" si="15"/>
        <v>458974</v>
      </c>
      <c r="I37" s="194">
        <f t="shared" si="15"/>
        <v>468629</v>
      </c>
      <c r="J37" s="194">
        <f t="shared" si="15"/>
        <v>505693</v>
      </c>
      <c r="K37" s="194">
        <f t="shared" si="15"/>
        <v>516069</v>
      </c>
      <c r="L37" s="194">
        <f t="shared" si="15"/>
        <v>527942</v>
      </c>
      <c r="M37" s="194">
        <f t="shared" si="15"/>
        <v>540371</v>
      </c>
      <c r="N37" s="194">
        <f t="shared" si="15"/>
        <v>569834</v>
      </c>
      <c r="O37" s="194">
        <f t="shared" si="15"/>
        <v>599296</v>
      </c>
      <c r="P37" s="194">
        <f t="shared" si="15"/>
        <v>609284</v>
      </c>
      <c r="Q37" s="194">
        <f t="shared" si="15"/>
        <v>618383</v>
      </c>
      <c r="R37" s="194">
        <f t="shared" si="15"/>
        <v>641687</v>
      </c>
      <c r="S37" s="194">
        <f t="shared" si="15"/>
        <v>653173</v>
      </c>
      <c r="T37" s="194">
        <f t="shared" si="15"/>
        <v>663548</v>
      </c>
      <c r="U37" s="194">
        <f t="shared" si="15"/>
        <v>673203</v>
      </c>
      <c r="V37" s="194">
        <f t="shared" si="15"/>
        <v>702499</v>
      </c>
      <c r="W37" s="194">
        <f t="shared" si="15"/>
        <v>731407</v>
      </c>
      <c r="X37" s="194">
        <f t="shared" si="15"/>
        <v>741783</v>
      </c>
      <c r="Y37" s="194">
        <f t="shared" si="15"/>
        <v>751770</v>
      </c>
      <c r="Z37" s="194">
        <f t="shared" si="15"/>
        <v>753102</v>
      </c>
      <c r="AA37" s="194">
        <f t="shared" si="15"/>
        <v>765308</v>
      </c>
      <c r="AB37" s="194">
        <f t="shared" si="15"/>
        <v>777904</v>
      </c>
      <c r="AC37" s="194">
        <f t="shared" si="15"/>
        <v>779069</v>
      </c>
      <c r="AD37" s="194">
        <f t="shared" si="15"/>
        <v>786781</v>
      </c>
      <c r="AE37" s="194">
        <f t="shared" si="15"/>
        <v>800153</v>
      </c>
      <c r="AF37" s="194">
        <f t="shared" si="15"/>
        <v>826953</v>
      </c>
      <c r="AG37" s="194">
        <f t="shared" si="15"/>
        <v>840713</v>
      </c>
      <c r="AH37" s="194">
        <f t="shared" si="15"/>
        <v>966942</v>
      </c>
      <c r="AI37" s="194">
        <f t="shared" si="15"/>
        <v>969328</v>
      </c>
      <c r="AJ37" s="194">
        <f t="shared" si="15"/>
        <v>986029</v>
      </c>
      <c r="AK37" s="194">
        <f t="shared" si="15"/>
        <v>997070</v>
      </c>
      <c r="AL37" s="194">
        <f t="shared" si="15"/>
        <v>1005726</v>
      </c>
      <c r="AM37" s="194">
        <f t="shared" si="15"/>
        <v>1052833</v>
      </c>
      <c r="AN37" s="194">
        <f t="shared" si="15"/>
        <v>1054387</v>
      </c>
      <c r="AO37" s="194">
        <f t="shared" si="15"/>
        <v>1058715</v>
      </c>
      <c r="AP37" s="104"/>
      <c r="AQ37" s="18"/>
      <c r="AR37" s="18"/>
      <c r="AS37" s="133"/>
      <c r="AT37" s="133"/>
      <c r="AU37" s="133"/>
      <c r="AV37" s="133"/>
      <c r="AW37" s="133"/>
      <c r="AX37" s="133"/>
      <c r="AY37" s="133"/>
      <c r="AZ37" s="133"/>
    </row>
    <row r="38" spans="1:52" x14ac:dyDescent="0.25">
      <c r="A38" s="90">
        <v>3875</v>
      </c>
      <c r="B38" s="194">
        <f t="shared" ref="B38:AO38" si="16">ROUND(B91*РАСЧЕТНЫЙ_КОЭФФИЦИЕНТ,0)</f>
        <v>371363</v>
      </c>
      <c r="C38" s="194">
        <f t="shared" si="16"/>
        <v>380407</v>
      </c>
      <c r="D38" s="194">
        <f t="shared" si="16"/>
        <v>389673</v>
      </c>
      <c r="E38" s="194">
        <f t="shared" si="16"/>
        <v>403711</v>
      </c>
      <c r="F38" s="194">
        <f t="shared" si="16"/>
        <v>427847</v>
      </c>
      <c r="G38" s="194">
        <f t="shared" si="16"/>
        <v>457143</v>
      </c>
      <c r="H38" s="194">
        <f t="shared" si="16"/>
        <v>465300</v>
      </c>
      <c r="I38" s="194">
        <f t="shared" si="16"/>
        <v>480114</v>
      </c>
      <c r="J38" s="194">
        <f t="shared" si="16"/>
        <v>512018</v>
      </c>
      <c r="K38" s="194">
        <f t="shared" si="16"/>
        <v>522727</v>
      </c>
      <c r="L38" s="194">
        <f t="shared" si="16"/>
        <v>535155</v>
      </c>
      <c r="M38" s="194">
        <f t="shared" si="16"/>
        <v>547584</v>
      </c>
      <c r="N38" s="194">
        <f t="shared" si="16"/>
        <v>577435</v>
      </c>
      <c r="O38" s="194">
        <f t="shared" si="16"/>
        <v>608008</v>
      </c>
      <c r="P38" s="194">
        <f t="shared" si="16"/>
        <v>617829</v>
      </c>
      <c r="Q38" s="194">
        <f t="shared" si="16"/>
        <v>627649</v>
      </c>
      <c r="R38" s="194">
        <f t="shared" si="16"/>
        <v>649511</v>
      </c>
      <c r="S38" s="194">
        <f t="shared" si="16"/>
        <v>660441</v>
      </c>
      <c r="T38" s="194">
        <f t="shared" si="16"/>
        <v>670983</v>
      </c>
      <c r="U38" s="194">
        <f t="shared" si="16"/>
        <v>687906</v>
      </c>
      <c r="V38" s="194">
        <f t="shared" si="16"/>
        <v>710988</v>
      </c>
      <c r="W38" s="194">
        <f t="shared" si="16"/>
        <v>741783</v>
      </c>
      <c r="X38" s="194">
        <f t="shared" si="16"/>
        <v>751604</v>
      </c>
      <c r="Y38" s="194">
        <f t="shared" si="16"/>
        <v>768859</v>
      </c>
      <c r="Z38" s="194">
        <f t="shared" si="16"/>
        <v>777127</v>
      </c>
      <c r="AA38" s="194">
        <f t="shared" si="16"/>
        <v>784173</v>
      </c>
      <c r="AB38" s="194">
        <f t="shared" si="16"/>
        <v>796602</v>
      </c>
      <c r="AC38" s="194">
        <f t="shared" si="16"/>
        <v>809808</v>
      </c>
      <c r="AD38" s="194">
        <f t="shared" si="16"/>
        <v>823013</v>
      </c>
      <c r="AE38" s="194">
        <f t="shared" si="16"/>
        <v>836385</v>
      </c>
      <c r="AF38" s="194">
        <f t="shared" si="16"/>
        <v>929933</v>
      </c>
      <c r="AG38" s="194">
        <f t="shared" si="16"/>
        <v>939366</v>
      </c>
      <c r="AH38" s="194">
        <f t="shared" si="16"/>
        <v>1004783</v>
      </c>
      <c r="AI38" s="194">
        <f t="shared" si="16"/>
        <v>1015214</v>
      </c>
      <c r="AJ38" s="194">
        <f t="shared" si="16"/>
        <v>1050669</v>
      </c>
      <c r="AK38" s="194">
        <f t="shared" si="16"/>
        <v>1060878</v>
      </c>
      <c r="AL38" s="194">
        <f t="shared" si="16"/>
        <v>1089453</v>
      </c>
      <c r="AM38" s="194">
        <f t="shared" si="16"/>
        <v>1115254</v>
      </c>
      <c r="AN38" s="194">
        <f t="shared" si="16"/>
        <v>1116808</v>
      </c>
      <c r="AO38" s="194">
        <f t="shared" si="16"/>
        <v>1117806</v>
      </c>
      <c r="AP38" s="104"/>
      <c r="AQ38" s="18"/>
      <c r="AR38" s="18"/>
      <c r="AS38" s="133"/>
      <c r="AT38" s="133"/>
      <c r="AU38" s="133"/>
      <c r="AV38" s="133"/>
      <c r="AW38" s="133"/>
      <c r="AX38" s="133"/>
      <c r="AY38" s="133"/>
      <c r="AZ38" s="133"/>
    </row>
    <row r="39" spans="1:52" x14ac:dyDescent="0.25">
      <c r="A39" s="90">
        <v>4000</v>
      </c>
      <c r="B39" s="194">
        <f t="shared" ref="B39:AO39" si="17">ROUND(B92*РАСЧЕТНЫЙ_КОЭФФИЦИЕНТ,0)</f>
        <v>384347</v>
      </c>
      <c r="C39" s="194">
        <f t="shared" si="17"/>
        <v>393779</v>
      </c>
      <c r="D39" s="194">
        <f t="shared" si="17"/>
        <v>403433</v>
      </c>
      <c r="E39" s="194">
        <f t="shared" si="17"/>
        <v>417693</v>
      </c>
      <c r="F39" s="194">
        <f t="shared" si="17"/>
        <v>438056</v>
      </c>
      <c r="G39" s="194">
        <f t="shared" si="17"/>
        <v>462914</v>
      </c>
      <c r="H39" s="194">
        <f t="shared" si="17"/>
        <v>471403</v>
      </c>
      <c r="I39" s="194">
        <f t="shared" si="17"/>
        <v>486217</v>
      </c>
      <c r="J39" s="194">
        <f t="shared" si="17"/>
        <v>517900</v>
      </c>
      <c r="K39" s="194">
        <f t="shared" si="17"/>
        <v>527942</v>
      </c>
      <c r="L39" s="194">
        <f t="shared" si="17"/>
        <v>538707</v>
      </c>
      <c r="M39" s="194">
        <f t="shared" si="17"/>
        <v>560679</v>
      </c>
      <c r="N39" s="194">
        <f t="shared" si="17"/>
        <v>582207</v>
      </c>
      <c r="O39" s="194">
        <f t="shared" si="17"/>
        <v>615554</v>
      </c>
      <c r="P39" s="194">
        <f t="shared" si="17"/>
        <v>626318</v>
      </c>
      <c r="Q39" s="194">
        <f t="shared" si="17"/>
        <v>636527</v>
      </c>
      <c r="R39" s="194">
        <f t="shared" si="17"/>
        <v>664436</v>
      </c>
      <c r="S39" s="194">
        <f t="shared" si="17"/>
        <v>675700</v>
      </c>
      <c r="T39" s="194">
        <f t="shared" si="17"/>
        <v>685909</v>
      </c>
      <c r="U39" s="194">
        <f t="shared" si="17"/>
        <v>717647</v>
      </c>
      <c r="V39" s="194">
        <f t="shared" si="17"/>
        <v>727689</v>
      </c>
      <c r="W39" s="194">
        <f t="shared" si="17"/>
        <v>757596</v>
      </c>
      <c r="X39" s="194">
        <f t="shared" si="17"/>
        <v>768416</v>
      </c>
      <c r="Y39" s="194">
        <f t="shared" si="17"/>
        <v>779457</v>
      </c>
      <c r="Z39" s="194">
        <f t="shared" si="17"/>
        <v>781843</v>
      </c>
      <c r="AA39" s="194">
        <f t="shared" si="17"/>
        <v>784784</v>
      </c>
      <c r="AB39" s="194">
        <f t="shared" si="17"/>
        <v>814524</v>
      </c>
      <c r="AC39" s="194">
        <f t="shared" si="17"/>
        <v>819628</v>
      </c>
      <c r="AD39" s="194">
        <f t="shared" si="17"/>
        <v>824178</v>
      </c>
      <c r="AE39" s="194">
        <f t="shared" si="17"/>
        <v>911013</v>
      </c>
      <c r="AF39" s="194">
        <f t="shared" si="17"/>
        <v>936647</v>
      </c>
      <c r="AG39" s="194">
        <f t="shared" si="17"/>
        <v>945857</v>
      </c>
      <c r="AH39" s="194">
        <f t="shared" si="17"/>
        <v>1004783</v>
      </c>
      <c r="AI39" s="194">
        <f t="shared" si="17"/>
        <v>1027032</v>
      </c>
      <c r="AJ39" s="194">
        <f t="shared" si="17"/>
        <v>1050669</v>
      </c>
      <c r="AK39" s="194">
        <f t="shared" si="17"/>
        <v>1067759</v>
      </c>
      <c r="AL39" s="194">
        <f t="shared" si="17"/>
        <v>1090064</v>
      </c>
      <c r="AM39" s="194">
        <f t="shared" si="17"/>
        <v>1115254</v>
      </c>
      <c r="AN39" s="194">
        <f t="shared" si="17"/>
        <v>1117196</v>
      </c>
      <c r="AO39" s="194">
        <f t="shared" si="17"/>
        <v>1119582</v>
      </c>
      <c r="AP39" s="104"/>
      <c r="AQ39" s="134" t="s">
        <v>550</v>
      </c>
      <c r="AR39" s="18"/>
      <c r="AS39" s="133"/>
      <c r="AT39" s="133"/>
      <c r="AU39" s="133"/>
      <c r="AV39" s="134" t="s">
        <v>551</v>
      </c>
      <c r="AW39" s="133"/>
      <c r="AX39" s="133"/>
      <c r="AY39" s="133"/>
      <c r="AZ39" s="133"/>
    </row>
    <row r="40" spans="1:52" x14ac:dyDescent="0.25">
      <c r="A40" s="90">
        <v>4125</v>
      </c>
      <c r="B40" s="194">
        <f t="shared" ref="B40:AO40" si="18">ROUND(B93*РАСЧЕТНЫЙ_КОЭФФИЦИЕНТ,0)</f>
        <v>389895</v>
      </c>
      <c r="C40" s="194">
        <f t="shared" si="18"/>
        <v>399161</v>
      </c>
      <c r="D40" s="194">
        <f t="shared" si="18"/>
        <v>408427</v>
      </c>
      <c r="E40" s="194">
        <f t="shared" si="18"/>
        <v>423630</v>
      </c>
      <c r="F40" s="194">
        <f t="shared" si="18"/>
        <v>449708</v>
      </c>
      <c r="G40" s="194">
        <f t="shared" si="18"/>
        <v>480669</v>
      </c>
      <c r="H40" s="194">
        <f t="shared" si="18"/>
        <v>491267</v>
      </c>
      <c r="I40" s="194">
        <f t="shared" si="18"/>
        <v>507912</v>
      </c>
      <c r="J40" s="194">
        <f t="shared" si="18"/>
        <v>539261</v>
      </c>
      <c r="K40" s="194">
        <f t="shared" si="18"/>
        <v>547973</v>
      </c>
      <c r="L40" s="194">
        <f t="shared" si="18"/>
        <v>558903</v>
      </c>
      <c r="M40" s="194">
        <f t="shared" si="18"/>
        <v>581763</v>
      </c>
      <c r="N40" s="194">
        <f t="shared" si="18"/>
        <v>602071</v>
      </c>
      <c r="O40" s="194">
        <f t="shared" si="18"/>
        <v>634308</v>
      </c>
      <c r="P40" s="194">
        <f t="shared" si="18"/>
        <v>648013</v>
      </c>
      <c r="Q40" s="194">
        <f t="shared" si="18"/>
        <v>660608</v>
      </c>
      <c r="R40" s="194">
        <f t="shared" si="18"/>
        <v>691069</v>
      </c>
      <c r="S40" s="194">
        <f t="shared" si="18"/>
        <v>702832</v>
      </c>
      <c r="T40" s="194">
        <f t="shared" si="18"/>
        <v>712930</v>
      </c>
      <c r="U40" s="194">
        <f t="shared" si="18"/>
        <v>743059</v>
      </c>
      <c r="V40" s="194">
        <f t="shared" si="18"/>
        <v>752880</v>
      </c>
      <c r="W40" s="194">
        <f t="shared" si="18"/>
        <v>778070</v>
      </c>
      <c r="X40" s="194">
        <f t="shared" si="18"/>
        <v>795825</v>
      </c>
      <c r="Y40" s="194">
        <f t="shared" si="18"/>
        <v>806423</v>
      </c>
      <c r="Z40" s="194">
        <f t="shared" si="18"/>
        <v>808420</v>
      </c>
      <c r="AA40" s="194">
        <f t="shared" si="18"/>
        <v>812138</v>
      </c>
      <c r="AB40" s="194">
        <f t="shared" si="18"/>
        <v>814690</v>
      </c>
      <c r="AC40" s="194">
        <f t="shared" si="18"/>
        <v>827119</v>
      </c>
      <c r="AD40" s="194">
        <f t="shared" si="18"/>
        <v>893868</v>
      </c>
      <c r="AE40" s="194">
        <f t="shared" si="18"/>
        <v>938811</v>
      </c>
      <c r="AF40" s="194">
        <f t="shared" si="18"/>
        <v>947245</v>
      </c>
      <c r="AG40" s="194">
        <f t="shared" si="18"/>
        <v>956733</v>
      </c>
      <c r="AH40" s="194">
        <f t="shared" si="18"/>
        <v>1029363</v>
      </c>
      <c r="AI40" s="194">
        <f t="shared" si="18"/>
        <v>1031360</v>
      </c>
      <c r="AJ40" s="194">
        <f t="shared" si="18"/>
        <v>1051446</v>
      </c>
      <c r="AK40" s="194">
        <f t="shared" si="18"/>
        <v>1080964</v>
      </c>
      <c r="AL40" s="194">
        <f t="shared" si="18"/>
        <v>1091229</v>
      </c>
      <c r="AM40" s="194">
        <f t="shared" si="18"/>
        <v>1115809</v>
      </c>
      <c r="AN40" s="194">
        <f t="shared" si="18"/>
        <v>1117418</v>
      </c>
      <c r="AO40" s="194">
        <f t="shared" si="18"/>
        <v>1170184</v>
      </c>
      <c r="AP40" s="104"/>
      <c r="AQ40" s="134" t="s">
        <v>262</v>
      </c>
      <c r="AR40" s="18"/>
      <c r="AS40" s="133"/>
      <c r="AT40" s="133"/>
      <c r="AU40" s="133"/>
      <c r="AV40" s="134" t="s">
        <v>1158</v>
      </c>
      <c r="AW40" s="133"/>
      <c r="AX40" s="133"/>
      <c r="AY40" s="133"/>
      <c r="AZ40" s="133"/>
    </row>
    <row r="41" spans="1:52" x14ac:dyDescent="0.25">
      <c r="A41" s="90">
        <v>4250</v>
      </c>
      <c r="B41" s="194">
        <f t="shared" ref="B41:AO41" si="19">ROUND(B94*РАСЧЕТНЫЙ_КОЭФФИЦИЕНТ,0)</f>
        <v>394889</v>
      </c>
      <c r="C41" s="194">
        <f t="shared" si="19"/>
        <v>404321</v>
      </c>
      <c r="D41" s="194">
        <f t="shared" si="19"/>
        <v>413809</v>
      </c>
      <c r="E41" s="194">
        <f t="shared" si="19"/>
        <v>440553</v>
      </c>
      <c r="F41" s="194">
        <f t="shared" si="19"/>
        <v>460028</v>
      </c>
      <c r="G41" s="194">
        <f t="shared" si="19"/>
        <v>486606</v>
      </c>
      <c r="H41" s="194">
        <f t="shared" si="19"/>
        <v>497148</v>
      </c>
      <c r="I41" s="194">
        <f t="shared" si="19"/>
        <v>513405</v>
      </c>
      <c r="J41" s="194">
        <f t="shared" si="19"/>
        <v>545698</v>
      </c>
      <c r="K41" s="194">
        <f t="shared" si="19"/>
        <v>554631</v>
      </c>
      <c r="L41" s="194">
        <f t="shared" si="19"/>
        <v>565728</v>
      </c>
      <c r="M41" s="194">
        <f t="shared" si="19"/>
        <v>588033</v>
      </c>
      <c r="N41" s="194">
        <f t="shared" si="19"/>
        <v>609284</v>
      </c>
      <c r="O41" s="194">
        <f t="shared" si="19"/>
        <v>641687</v>
      </c>
      <c r="P41" s="194">
        <f t="shared" si="19"/>
        <v>653949</v>
      </c>
      <c r="Q41" s="194">
        <f t="shared" si="19"/>
        <v>666378</v>
      </c>
      <c r="R41" s="194">
        <f t="shared" si="19"/>
        <v>696562</v>
      </c>
      <c r="S41" s="194">
        <f t="shared" si="19"/>
        <v>708769</v>
      </c>
      <c r="T41" s="194">
        <f t="shared" si="19"/>
        <v>719200</v>
      </c>
      <c r="U41" s="194">
        <f t="shared" si="19"/>
        <v>752880</v>
      </c>
      <c r="V41" s="194">
        <f t="shared" si="19"/>
        <v>762146</v>
      </c>
      <c r="W41" s="194">
        <f t="shared" si="19"/>
        <v>794216</v>
      </c>
      <c r="X41" s="194">
        <f t="shared" si="19"/>
        <v>804647</v>
      </c>
      <c r="Y41" s="194">
        <f t="shared" si="19"/>
        <v>815689</v>
      </c>
      <c r="Z41" s="194">
        <f t="shared" si="19"/>
        <v>819628</v>
      </c>
      <c r="AA41" s="194">
        <f t="shared" si="19"/>
        <v>823180</v>
      </c>
      <c r="AB41" s="194">
        <f t="shared" si="19"/>
        <v>831835</v>
      </c>
      <c r="AC41" s="194">
        <f t="shared" si="19"/>
        <v>896642</v>
      </c>
      <c r="AD41" s="194">
        <f t="shared" si="19"/>
        <v>939366</v>
      </c>
      <c r="AE41" s="194">
        <f t="shared" si="19"/>
        <v>951961</v>
      </c>
      <c r="AF41" s="194">
        <f t="shared" si="19"/>
        <v>999845</v>
      </c>
      <c r="AG41" s="194">
        <f t="shared" si="19"/>
        <v>1009499</v>
      </c>
      <c r="AH41" s="194">
        <f t="shared" si="19"/>
        <v>1030972</v>
      </c>
      <c r="AI41" s="194">
        <f t="shared" si="19"/>
        <v>1053000</v>
      </c>
      <c r="AJ41" s="194">
        <f t="shared" si="19"/>
        <v>1064208</v>
      </c>
      <c r="AK41" s="194">
        <f t="shared" si="19"/>
        <v>1093393</v>
      </c>
      <c r="AL41" s="194">
        <f t="shared" si="19"/>
        <v>1107542</v>
      </c>
      <c r="AM41" s="194">
        <f t="shared" si="19"/>
        <v>1117196</v>
      </c>
      <c r="AN41" s="194">
        <f t="shared" si="19"/>
        <v>1174512</v>
      </c>
      <c r="AO41" s="194">
        <f t="shared" si="19"/>
        <v>1175123</v>
      </c>
      <c r="AP41" s="104"/>
      <c r="AQ41" s="18"/>
      <c r="AR41" s="18"/>
      <c r="AS41" s="133"/>
      <c r="AT41" s="133"/>
      <c r="AU41" s="133"/>
      <c r="AV41" s="133"/>
      <c r="AW41" s="133"/>
      <c r="AX41" s="133"/>
      <c r="AY41" s="133"/>
      <c r="AZ41" s="133"/>
    </row>
    <row r="42" spans="1:52" x14ac:dyDescent="0.25">
      <c r="A42" s="90">
        <v>4375</v>
      </c>
      <c r="B42" s="194">
        <f t="shared" ref="B42:AO42" si="20">ROUND(B95*РАСЧЕТНЫЙ_КОЭФФИЦИЕНТ,0)</f>
        <v>399882</v>
      </c>
      <c r="C42" s="194">
        <f t="shared" si="20"/>
        <v>408760</v>
      </c>
      <c r="D42" s="194">
        <f t="shared" si="20"/>
        <v>417693</v>
      </c>
      <c r="E42" s="194">
        <f t="shared" si="20"/>
        <v>443327</v>
      </c>
      <c r="F42" s="194">
        <f t="shared" si="20"/>
        <v>463413</v>
      </c>
      <c r="G42" s="194">
        <f t="shared" si="20"/>
        <v>489935</v>
      </c>
      <c r="H42" s="194">
        <f t="shared" si="20"/>
        <v>501809</v>
      </c>
      <c r="I42" s="194">
        <f t="shared" si="20"/>
        <v>519731</v>
      </c>
      <c r="J42" s="194">
        <f t="shared" si="20"/>
        <v>552411</v>
      </c>
      <c r="K42" s="194">
        <f t="shared" si="20"/>
        <v>561677</v>
      </c>
      <c r="L42" s="194">
        <f t="shared" si="20"/>
        <v>572775</v>
      </c>
      <c r="M42" s="194">
        <f t="shared" si="20"/>
        <v>595745</v>
      </c>
      <c r="N42" s="194">
        <f t="shared" si="20"/>
        <v>617274</v>
      </c>
      <c r="O42" s="194">
        <f t="shared" si="20"/>
        <v>650065</v>
      </c>
      <c r="P42" s="194">
        <f t="shared" si="20"/>
        <v>662439</v>
      </c>
      <c r="Q42" s="194">
        <f t="shared" si="20"/>
        <v>695009</v>
      </c>
      <c r="R42" s="194">
        <f t="shared" si="20"/>
        <v>703831</v>
      </c>
      <c r="S42" s="194">
        <f t="shared" si="20"/>
        <v>717258</v>
      </c>
      <c r="T42" s="194">
        <f t="shared" si="20"/>
        <v>728466</v>
      </c>
      <c r="U42" s="194">
        <f t="shared" si="20"/>
        <v>761757</v>
      </c>
      <c r="V42" s="194">
        <f t="shared" si="20"/>
        <v>771800</v>
      </c>
      <c r="W42" s="194">
        <f t="shared" si="20"/>
        <v>796824</v>
      </c>
      <c r="X42" s="194">
        <f t="shared" si="20"/>
        <v>808088</v>
      </c>
      <c r="Y42" s="194">
        <f t="shared" si="20"/>
        <v>849979</v>
      </c>
      <c r="Z42" s="194">
        <f t="shared" si="20"/>
        <v>841490</v>
      </c>
      <c r="AA42" s="194">
        <f t="shared" si="20"/>
        <v>854085</v>
      </c>
      <c r="AB42" s="194">
        <f t="shared" si="20"/>
        <v>897030</v>
      </c>
      <c r="AC42" s="194">
        <f t="shared" si="20"/>
        <v>943694</v>
      </c>
      <c r="AD42" s="194">
        <f t="shared" si="20"/>
        <v>953958</v>
      </c>
      <c r="AE42" s="194">
        <f t="shared" si="20"/>
        <v>1005726</v>
      </c>
      <c r="AF42" s="194">
        <f t="shared" si="20"/>
        <v>1011829</v>
      </c>
      <c r="AG42" s="194">
        <f t="shared" si="20"/>
        <v>1024258</v>
      </c>
      <c r="AH42" s="194">
        <f t="shared" si="20"/>
        <v>1090064</v>
      </c>
      <c r="AI42" s="194">
        <f t="shared" si="20"/>
        <v>1091395</v>
      </c>
      <c r="AJ42" s="194">
        <f t="shared" si="20"/>
        <v>1093393</v>
      </c>
      <c r="AK42" s="194">
        <f t="shared" si="20"/>
        <v>1106598</v>
      </c>
      <c r="AL42" s="194">
        <f t="shared" si="20"/>
        <v>1119970</v>
      </c>
      <c r="AM42" s="194">
        <f t="shared" si="20"/>
        <v>1165468</v>
      </c>
      <c r="AN42" s="194">
        <f t="shared" si="20"/>
        <v>1174901</v>
      </c>
      <c r="AO42" s="194">
        <f t="shared" si="20"/>
        <v>1176510</v>
      </c>
      <c r="AP42" s="104"/>
      <c r="AQ42" s="18"/>
      <c r="AR42" s="18"/>
      <c r="AS42" s="133"/>
      <c r="AT42" s="133"/>
      <c r="AU42" s="133"/>
      <c r="AV42" s="133"/>
      <c r="AW42" s="133"/>
      <c r="AX42" s="133"/>
      <c r="AY42" s="133"/>
      <c r="AZ42" s="133"/>
    </row>
    <row r="43" spans="1:52" x14ac:dyDescent="0.25">
      <c r="A43" s="90">
        <v>4500</v>
      </c>
      <c r="B43" s="194">
        <f t="shared" ref="B43:AO43" si="21">ROUND(B96*РАСЧЕТНЫЙ_КОЭФФИЦИЕНТ,0)</f>
        <v>427292</v>
      </c>
      <c r="C43" s="194">
        <f t="shared" si="21"/>
        <v>437890</v>
      </c>
      <c r="D43" s="194">
        <f t="shared" si="21"/>
        <v>448987</v>
      </c>
      <c r="E43" s="194">
        <f t="shared" si="21"/>
        <v>464190</v>
      </c>
      <c r="F43" s="194">
        <f t="shared" si="21"/>
        <v>495872</v>
      </c>
      <c r="G43" s="194">
        <f t="shared" si="21"/>
        <v>531438</v>
      </c>
      <c r="H43" s="194">
        <f t="shared" si="21"/>
        <v>542202</v>
      </c>
      <c r="I43" s="194">
        <f t="shared" si="21"/>
        <v>557350</v>
      </c>
      <c r="J43" s="194">
        <f t="shared" si="21"/>
        <v>596689</v>
      </c>
      <c r="K43" s="194">
        <f t="shared" si="21"/>
        <v>608174</v>
      </c>
      <c r="L43" s="194">
        <f t="shared" si="21"/>
        <v>621491</v>
      </c>
      <c r="M43" s="194">
        <f t="shared" si="21"/>
        <v>634086</v>
      </c>
      <c r="N43" s="194">
        <f t="shared" si="21"/>
        <v>670983</v>
      </c>
      <c r="O43" s="194">
        <f t="shared" si="21"/>
        <v>708602</v>
      </c>
      <c r="P43" s="194">
        <f t="shared" si="21"/>
        <v>720643</v>
      </c>
      <c r="Q43" s="194">
        <f t="shared" si="21"/>
        <v>732683</v>
      </c>
      <c r="R43" s="194">
        <f t="shared" si="21"/>
        <v>758817</v>
      </c>
      <c r="S43" s="194">
        <f t="shared" si="21"/>
        <v>771967</v>
      </c>
      <c r="T43" s="194">
        <f t="shared" si="21"/>
        <v>783674</v>
      </c>
      <c r="U43" s="194">
        <f t="shared" si="21"/>
        <v>808642</v>
      </c>
      <c r="V43" s="194">
        <f t="shared" si="21"/>
        <v>836163</v>
      </c>
      <c r="W43" s="194">
        <f t="shared" si="21"/>
        <v>867235</v>
      </c>
      <c r="X43" s="194">
        <f t="shared" si="21"/>
        <v>878720</v>
      </c>
      <c r="Y43" s="194">
        <f t="shared" si="21"/>
        <v>894867</v>
      </c>
      <c r="Z43" s="194">
        <f t="shared" si="21"/>
        <v>928768</v>
      </c>
      <c r="AA43" s="194">
        <f t="shared" si="21"/>
        <v>959285</v>
      </c>
      <c r="AB43" s="194">
        <f t="shared" si="21"/>
        <v>1008112</v>
      </c>
      <c r="AC43" s="194">
        <f t="shared" si="21"/>
        <v>1018155</v>
      </c>
      <c r="AD43" s="194">
        <f t="shared" si="21"/>
        <v>1032747</v>
      </c>
      <c r="AE43" s="194">
        <f t="shared" si="21"/>
        <v>1045121</v>
      </c>
      <c r="AF43" s="194">
        <f t="shared" si="21"/>
        <v>1051834</v>
      </c>
      <c r="AG43" s="194">
        <f t="shared" si="21"/>
        <v>1084127</v>
      </c>
      <c r="AH43" s="194">
        <f t="shared" si="21"/>
        <v>1107153</v>
      </c>
      <c r="AI43" s="194">
        <f t="shared" si="21"/>
        <v>1109706</v>
      </c>
      <c r="AJ43" s="194">
        <f t="shared" si="21"/>
        <v>1178063</v>
      </c>
      <c r="AK43" s="194">
        <f t="shared" si="21"/>
        <v>1179839</v>
      </c>
      <c r="AL43" s="194">
        <f t="shared" si="21"/>
        <v>1188883</v>
      </c>
      <c r="AM43" s="194">
        <f t="shared" si="21"/>
        <v>1207027</v>
      </c>
      <c r="AN43" s="194">
        <f t="shared" si="21"/>
        <v>1214517</v>
      </c>
      <c r="AO43" s="194">
        <f t="shared" si="21"/>
        <v>1250916</v>
      </c>
      <c r="AP43" s="104"/>
      <c r="AQ43" s="18"/>
      <c r="AR43" s="18"/>
      <c r="AS43" s="133"/>
      <c r="AT43" s="133"/>
      <c r="AU43" s="133"/>
      <c r="AV43" s="133"/>
      <c r="AW43" s="133"/>
      <c r="AX43" s="133"/>
      <c r="AY43" s="133"/>
      <c r="AZ43" s="133"/>
    </row>
    <row r="44" spans="1:52" x14ac:dyDescent="0.25">
      <c r="A44" s="90">
        <v>4625</v>
      </c>
      <c r="B44" s="194">
        <f t="shared" ref="B44:AO44" si="22">ROUND(B97*РАСЧЕТНЫЙ_КОЭФФИЦИЕНТ,0)</f>
        <v>432341</v>
      </c>
      <c r="C44" s="194">
        <f t="shared" si="22"/>
        <v>442717</v>
      </c>
      <c r="D44" s="194">
        <f t="shared" si="22"/>
        <v>453648</v>
      </c>
      <c r="E44" s="194">
        <f t="shared" si="22"/>
        <v>469683</v>
      </c>
      <c r="F44" s="194">
        <f t="shared" si="22"/>
        <v>501420</v>
      </c>
      <c r="G44" s="194">
        <f t="shared" si="22"/>
        <v>537042</v>
      </c>
      <c r="H44" s="194">
        <f t="shared" si="22"/>
        <v>548305</v>
      </c>
      <c r="I44" s="194">
        <f t="shared" si="22"/>
        <v>566005</v>
      </c>
      <c r="J44" s="194">
        <f t="shared" si="22"/>
        <v>603180</v>
      </c>
      <c r="K44" s="194">
        <f t="shared" si="22"/>
        <v>613001</v>
      </c>
      <c r="L44" s="194">
        <f t="shared" si="22"/>
        <v>626873</v>
      </c>
      <c r="M44" s="194">
        <f t="shared" si="22"/>
        <v>640966</v>
      </c>
      <c r="N44" s="194">
        <f t="shared" si="22"/>
        <v>679140</v>
      </c>
      <c r="O44" s="194">
        <f t="shared" si="22"/>
        <v>716370</v>
      </c>
      <c r="P44" s="194">
        <f t="shared" si="22"/>
        <v>728633</v>
      </c>
      <c r="Q44" s="194">
        <f t="shared" si="22"/>
        <v>740839</v>
      </c>
      <c r="R44" s="194">
        <f t="shared" si="22"/>
        <v>767139</v>
      </c>
      <c r="S44" s="194">
        <f t="shared" si="22"/>
        <v>783785</v>
      </c>
      <c r="T44" s="194">
        <f t="shared" si="22"/>
        <v>795825</v>
      </c>
      <c r="U44" s="194">
        <f t="shared" si="22"/>
        <v>830892</v>
      </c>
      <c r="V44" s="194">
        <f t="shared" si="22"/>
        <v>843487</v>
      </c>
      <c r="W44" s="194">
        <f t="shared" si="22"/>
        <v>875558</v>
      </c>
      <c r="X44" s="194">
        <f t="shared" si="22"/>
        <v>888375</v>
      </c>
      <c r="Y44" s="194">
        <f t="shared" si="22"/>
        <v>900193</v>
      </c>
      <c r="Z44" s="194">
        <f t="shared" si="22"/>
        <v>973434</v>
      </c>
      <c r="AA44" s="194">
        <f t="shared" si="22"/>
        <v>988637</v>
      </c>
      <c r="AB44" s="194">
        <f t="shared" si="22"/>
        <v>1019154</v>
      </c>
      <c r="AC44" s="194">
        <f t="shared" si="22"/>
        <v>1033136</v>
      </c>
      <c r="AD44" s="194">
        <f t="shared" si="22"/>
        <v>1046508</v>
      </c>
      <c r="AE44" s="194">
        <f t="shared" si="22"/>
        <v>1053388</v>
      </c>
      <c r="AF44" s="194">
        <f t="shared" si="22"/>
        <v>1085680</v>
      </c>
      <c r="AG44" s="194">
        <f t="shared" si="22"/>
        <v>1096556</v>
      </c>
      <c r="AH44" s="194">
        <f t="shared" si="22"/>
        <v>1119804</v>
      </c>
      <c r="AI44" s="194">
        <f t="shared" si="22"/>
        <v>1134175</v>
      </c>
      <c r="AJ44" s="194">
        <f t="shared" si="22"/>
        <v>1186719</v>
      </c>
      <c r="AK44" s="194">
        <f t="shared" si="22"/>
        <v>1188883</v>
      </c>
      <c r="AL44" s="194">
        <f t="shared" si="22"/>
        <v>1198149</v>
      </c>
      <c r="AM44" s="194">
        <f t="shared" si="22"/>
        <v>1208802</v>
      </c>
      <c r="AN44" s="194">
        <f t="shared" si="22"/>
        <v>1254467</v>
      </c>
      <c r="AO44" s="194">
        <f t="shared" si="22"/>
        <v>1264898</v>
      </c>
      <c r="AP44" s="104"/>
      <c r="AQ44" s="18"/>
      <c r="AR44" s="18"/>
      <c r="AS44" s="133"/>
      <c r="AT44" s="133"/>
      <c r="AU44" s="133"/>
      <c r="AV44" s="133"/>
      <c r="AW44" s="133"/>
      <c r="AX44" s="133"/>
      <c r="AY44" s="133"/>
      <c r="AZ44" s="133"/>
    </row>
    <row r="45" spans="1:52" x14ac:dyDescent="0.25">
      <c r="A45" s="90">
        <v>4750</v>
      </c>
      <c r="B45" s="194">
        <f t="shared" ref="B45:AO45" si="23">ROUND(B98*РАСЧЕТНЫЙ_КОЭФФИЦИЕНТ,0)</f>
        <v>437113</v>
      </c>
      <c r="C45" s="194">
        <f t="shared" si="23"/>
        <v>447711</v>
      </c>
      <c r="D45" s="194">
        <f t="shared" si="23"/>
        <v>458808</v>
      </c>
      <c r="E45" s="194">
        <f t="shared" si="23"/>
        <v>487827</v>
      </c>
      <c r="F45" s="194">
        <f t="shared" si="23"/>
        <v>510853</v>
      </c>
      <c r="G45" s="194">
        <f t="shared" si="23"/>
        <v>543312</v>
      </c>
      <c r="H45" s="194">
        <f t="shared" si="23"/>
        <v>554964</v>
      </c>
      <c r="I45" s="194">
        <f t="shared" si="23"/>
        <v>571332</v>
      </c>
      <c r="J45" s="194">
        <f t="shared" si="23"/>
        <v>609284</v>
      </c>
      <c r="K45" s="194">
        <f t="shared" si="23"/>
        <v>619271</v>
      </c>
      <c r="L45" s="194">
        <f t="shared" si="23"/>
        <v>631311</v>
      </c>
      <c r="M45" s="194">
        <f t="shared" si="23"/>
        <v>655392</v>
      </c>
      <c r="N45" s="194">
        <f t="shared" si="23"/>
        <v>684910</v>
      </c>
      <c r="O45" s="194">
        <f t="shared" si="23"/>
        <v>724360</v>
      </c>
      <c r="P45" s="194">
        <f t="shared" si="23"/>
        <v>736567</v>
      </c>
      <c r="Q45" s="194">
        <f t="shared" si="23"/>
        <v>754655</v>
      </c>
      <c r="R45" s="194">
        <f t="shared" si="23"/>
        <v>779457</v>
      </c>
      <c r="S45" s="194">
        <f t="shared" si="23"/>
        <v>794216</v>
      </c>
      <c r="T45" s="194">
        <f t="shared" si="23"/>
        <v>805091</v>
      </c>
      <c r="U45" s="194">
        <f t="shared" si="23"/>
        <v>840546</v>
      </c>
      <c r="V45" s="194">
        <f t="shared" si="23"/>
        <v>852531</v>
      </c>
      <c r="W45" s="194">
        <f t="shared" si="23"/>
        <v>888763</v>
      </c>
      <c r="X45" s="194">
        <f t="shared" si="23"/>
        <v>901969</v>
      </c>
      <c r="Y45" s="194">
        <f t="shared" si="23"/>
        <v>914397</v>
      </c>
      <c r="Z45" s="194">
        <f t="shared" si="23"/>
        <v>983865</v>
      </c>
      <c r="AA45" s="194">
        <f t="shared" si="23"/>
        <v>994352</v>
      </c>
      <c r="AB45" s="194">
        <f t="shared" si="23"/>
        <v>1033136</v>
      </c>
      <c r="AC45" s="194">
        <f t="shared" si="23"/>
        <v>1046508</v>
      </c>
      <c r="AD45" s="194">
        <f t="shared" si="23"/>
        <v>1060878</v>
      </c>
      <c r="AE45" s="194">
        <f t="shared" si="23"/>
        <v>1064651</v>
      </c>
      <c r="AF45" s="194">
        <f t="shared" si="23"/>
        <v>1098331</v>
      </c>
      <c r="AG45" s="194">
        <f t="shared" si="23"/>
        <v>1108374</v>
      </c>
      <c r="AH45" s="194">
        <f t="shared" si="23"/>
        <v>1155203</v>
      </c>
      <c r="AI45" s="194">
        <f t="shared" si="23"/>
        <v>1188717</v>
      </c>
      <c r="AJ45" s="194">
        <f t="shared" si="23"/>
        <v>1199148</v>
      </c>
      <c r="AK45" s="194">
        <f t="shared" si="23"/>
        <v>1209357</v>
      </c>
      <c r="AL45" s="194">
        <f t="shared" si="23"/>
        <v>1211521</v>
      </c>
      <c r="AM45" s="194">
        <f t="shared" si="23"/>
        <v>1257407</v>
      </c>
      <c r="AN45" s="194">
        <f t="shared" si="23"/>
        <v>1268671</v>
      </c>
      <c r="AO45" s="194">
        <f t="shared" si="23"/>
        <v>1279490</v>
      </c>
      <c r="AP45" s="104"/>
      <c r="AQ45" s="18"/>
      <c r="AR45" s="18"/>
      <c r="AS45" s="133"/>
      <c r="AT45" s="133"/>
      <c r="AU45" s="133"/>
      <c r="AV45" s="133"/>
      <c r="AW45" s="133"/>
      <c r="AX45" s="133"/>
      <c r="AY45" s="133"/>
      <c r="AZ45" s="133"/>
    </row>
    <row r="46" spans="1:52" x14ac:dyDescent="0.25">
      <c r="A46" s="90">
        <v>4875</v>
      </c>
      <c r="B46" s="194">
        <f t="shared" ref="B46:AO46" si="24">ROUND(B99*РАСЧЕТНЫЙ_КОЭФФИЦИЕНТ,0)</f>
        <v>440664</v>
      </c>
      <c r="C46" s="194">
        <f t="shared" si="24"/>
        <v>452150</v>
      </c>
      <c r="D46" s="194">
        <f t="shared" si="24"/>
        <v>463801</v>
      </c>
      <c r="E46" s="194">
        <f t="shared" si="24"/>
        <v>493098</v>
      </c>
      <c r="F46" s="194">
        <f t="shared" si="24"/>
        <v>515791</v>
      </c>
      <c r="G46" s="194">
        <f t="shared" si="24"/>
        <v>548860</v>
      </c>
      <c r="H46" s="194">
        <f t="shared" si="24"/>
        <v>560734</v>
      </c>
      <c r="I46" s="194">
        <f t="shared" si="24"/>
        <v>577213</v>
      </c>
      <c r="J46" s="194">
        <f t="shared" si="24"/>
        <v>616164</v>
      </c>
      <c r="K46" s="194">
        <f t="shared" si="24"/>
        <v>626706</v>
      </c>
      <c r="L46" s="194">
        <f t="shared" si="24"/>
        <v>639135</v>
      </c>
      <c r="M46" s="194">
        <f t="shared" si="24"/>
        <v>662106</v>
      </c>
      <c r="N46" s="194">
        <f t="shared" si="24"/>
        <v>689349</v>
      </c>
      <c r="O46" s="194">
        <f t="shared" si="24"/>
        <v>727135</v>
      </c>
      <c r="P46" s="194">
        <f t="shared" si="24"/>
        <v>742171</v>
      </c>
      <c r="Q46" s="194">
        <f t="shared" si="24"/>
        <v>777293</v>
      </c>
      <c r="R46" s="194">
        <f t="shared" si="24"/>
        <v>788723</v>
      </c>
      <c r="S46" s="194">
        <f t="shared" si="24"/>
        <v>801707</v>
      </c>
      <c r="T46" s="194">
        <f t="shared" si="24"/>
        <v>813137</v>
      </c>
      <c r="U46" s="194">
        <f t="shared" si="24"/>
        <v>848592</v>
      </c>
      <c r="V46" s="194">
        <f t="shared" si="24"/>
        <v>861575</v>
      </c>
      <c r="W46" s="194">
        <f t="shared" si="24"/>
        <v>897807</v>
      </c>
      <c r="X46" s="194">
        <f t="shared" si="24"/>
        <v>911013</v>
      </c>
      <c r="Y46" s="194">
        <f t="shared" si="24"/>
        <v>923441</v>
      </c>
      <c r="Z46" s="194">
        <f t="shared" si="24"/>
        <v>994352</v>
      </c>
      <c r="AA46" s="194">
        <f t="shared" si="24"/>
        <v>1036298</v>
      </c>
      <c r="AB46" s="194">
        <f t="shared" si="24"/>
        <v>1045121</v>
      </c>
      <c r="AC46" s="194">
        <f t="shared" si="24"/>
        <v>1056384</v>
      </c>
      <c r="AD46" s="194">
        <f t="shared" si="24"/>
        <v>1066039</v>
      </c>
      <c r="AE46" s="194">
        <f t="shared" si="24"/>
        <v>1076470</v>
      </c>
      <c r="AF46" s="194">
        <f t="shared" si="24"/>
        <v>1110538</v>
      </c>
      <c r="AG46" s="194">
        <f t="shared" si="24"/>
        <v>1134175</v>
      </c>
      <c r="AH46" s="194">
        <f t="shared" si="24"/>
        <v>1170018</v>
      </c>
      <c r="AI46" s="194">
        <f t="shared" si="24"/>
        <v>1201312</v>
      </c>
      <c r="AJ46" s="194">
        <f t="shared" si="24"/>
        <v>1203476</v>
      </c>
      <c r="AK46" s="194">
        <f t="shared" si="24"/>
        <v>1222396</v>
      </c>
      <c r="AL46" s="194">
        <f t="shared" si="24"/>
        <v>1262956</v>
      </c>
      <c r="AM46" s="194">
        <f t="shared" si="24"/>
        <v>1272000</v>
      </c>
      <c r="AN46" s="194">
        <f t="shared" si="24"/>
        <v>1283208</v>
      </c>
      <c r="AO46" s="194">
        <f t="shared" si="24"/>
        <v>1284595</v>
      </c>
      <c r="AP46" s="104"/>
      <c r="AQ46" s="18"/>
      <c r="AR46" s="18"/>
      <c r="AS46" s="133"/>
      <c r="AT46" s="133"/>
      <c r="AU46" s="133"/>
      <c r="AV46" s="133"/>
      <c r="AW46" s="133"/>
      <c r="AX46" s="133"/>
      <c r="AY46" s="133"/>
      <c r="AZ46" s="133"/>
    </row>
    <row r="47" spans="1:52" x14ac:dyDescent="0.25">
      <c r="A47" s="90">
        <v>5000</v>
      </c>
      <c r="B47" s="194">
        <f t="shared" ref="B47:AO47" si="25">ROUND(B100*РАСЧЕТНЫЙ_КОЭФФИЦИЕНТ,0)</f>
        <v>447267</v>
      </c>
      <c r="C47" s="194">
        <f t="shared" si="25"/>
        <v>457143</v>
      </c>
      <c r="D47" s="194">
        <f t="shared" si="25"/>
        <v>503640</v>
      </c>
      <c r="E47" s="194">
        <f t="shared" si="25"/>
        <v>550747</v>
      </c>
      <c r="F47" s="194">
        <f t="shared" si="25"/>
        <v>571276</v>
      </c>
      <c r="G47" s="194">
        <f t="shared" si="25"/>
        <v>591861</v>
      </c>
      <c r="H47" s="194">
        <f t="shared" si="25"/>
        <v>612779</v>
      </c>
      <c r="I47" s="194">
        <f t="shared" si="25"/>
        <v>632810</v>
      </c>
      <c r="J47" s="194">
        <f t="shared" si="25"/>
        <v>653395</v>
      </c>
      <c r="K47" s="194">
        <f t="shared" si="25"/>
        <v>674313</v>
      </c>
      <c r="L47" s="194">
        <f t="shared" si="25"/>
        <v>694343</v>
      </c>
      <c r="M47" s="194">
        <f t="shared" si="25"/>
        <v>714928</v>
      </c>
      <c r="N47" s="194">
        <f t="shared" si="25"/>
        <v>735846</v>
      </c>
      <c r="O47" s="194">
        <f t="shared" si="25"/>
        <v>756042</v>
      </c>
      <c r="P47" s="194">
        <f t="shared" si="25"/>
        <v>776627</v>
      </c>
      <c r="Q47" s="194">
        <f t="shared" si="25"/>
        <v>797545</v>
      </c>
      <c r="R47" s="194">
        <f t="shared" si="25"/>
        <v>818685</v>
      </c>
      <c r="S47" s="194">
        <f t="shared" si="25"/>
        <v>838937</v>
      </c>
      <c r="T47" s="194">
        <f t="shared" si="25"/>
        <v>860410</v>
      </c>
      <c r="U47" s="194">
        <f t="shared" si="25"/>
        <v>898196</v>
      </c>
      <c r="V47" s="194">
        <f t="shared" si="25"/>
        <v>919502</v>
      </c>
      <c r="W47" s="194">
        <f t="shared" si="25"/>
        <v>940753</v>
      </c>
      <c r="X47" s="194">
        <f t="shared" si="25"/>
        <v>961615</v>
      </c>
      <c r="Y47" s="194">
        <f t="shared" si="25"/>
        <v>982700</v>
      </c>
      <c r="Z47" s="194">
        <f t="shared" si="25"/>
        <v>1044344</v>
      </c>
      <c r="AA47" s="194">
        <f t="shared" si="25"/>
        <v>1078023</v>
      </c>
      <c r="AB47" s="194">
        <f t="shared" si="25"/>
        <v>1088066</v>
      </c>
      <c r="AC47" s="194">
        <f t="shared" si="25"/>
        <v>1098331</v>
      </c>
      <c r="AD47" s="194">
        <f t="shared" si="25"/>
        <v>1110316</v>
      </c>
      <c r="AE47" s="194">
        <f t="shared" si="25"/>
        <v>1120969</v>
      </c>
      <c r="AF47" s="194">
        <f t="shared" si="25"/>
        <v>1144772</v>
      </c>
      <c r="AG47" s="194">
        <f t="shared" si="25"/>
        <v>1177453</v>
      </c>
      <c r="AH47" s="194">
        <f t="shared" si="25"/>
        <v>1217846</v>
      </c>
      <c r="AI47" s="194">
        <f t="shared" si="25"/>
        <v>1237932</v>
      </c>
      <c r="AJ47" s="194">
        <f t="shared" si="25"/>
        <v>1262956</v>
      </c>
      <c r="AK47" s="194">
        <f t="shared" si="25"/>
        <v>1265508</v>
      </c>
      <c r="AL47" s="194">
        <f t="shared" si="25"/>
        <v>1313558</v>
      </c>
      <c r="AM47" s="194">
        <f t="shared" si="25"/>
        <v>1325155</v>
      </c>
      <c r="AN47" s="194">
        <f t="shared" si="25"/>
        <v>1326764</v>
      </c>
      <c r="AO47" s="194">
        <f t="shared" si="25"/>
        <v>1343465</v>
      </c>
      <c r="AP47" s="104"/>
      <c r="AQ47" s="18"/>
      <c r="AR47" s="18"/>
      <c r="AS47" s="133"/>
      <c r="AT47" s="133"/>
      <c r="AU47" s="133"/>
      <c r="AV47" s="133"/>
      <c r="AW47" s="133"/>
      <c r="AX47" s="133"/>
      <c r="AY47" s="133"/>
      <c r="AZ47" s="133"/>
    </row>
    <row r="48" spans="1:52" x14ac:dyDescent="0.25">
      <c r="A48" s="90">
        <v>5125</v>
      </c>
      <c r="B48" s="193">
        <f t="shared" ref="B48:AO48" si="26">ROUND(B101*РАСЧЕТНЫЙ_КОЭФФИЦИЕНТ,0)</f>
        <v>458253</v>
      </c>
      <c r="C48" s="193">
        <f t="shared" si="26"/>
        <v>479337</v>
      </c>
      <c r="D48" s="193">
        <f t="shared" si="26"/>
        <v>504417</v>
      </c>
      <c r="E48" s="193">
        <f t="shared" si="26"/>
        <v>553299</v>
      </c>
      <c r="F48" s="193">
        <f t="shared" si="26"/>
        <v>573329</v>
      </c>
      <c r="G48" s="193">
        <f t="shared" si="26"/>
        <v>594081</v>
      </c>
      <c r="H48" s="193">
        <f t="shared" si="26"/>
        <v>615776</v>
      </c>
      <c r="I48" s="193">
        <f t="shared" si="26"/>
        <v>634863</v>
      </c>
      <c r="J48" s="193">
        <f t="shared" si="26"/>
        <v>655614</v>
      </c>
      <c r="K48" s="193">
        <f t="shared" si="26"/>
        <v>675422</v>
      </c>
      <c r="L48" s="193">
        <f t="shared" si="26"/>
        <v>695452</v>
      </c>
      <c r="M48" s="193">
        <f t="shared" si="26"/>
        <v>716259</v>
      </c>
      <c r="N48" s="193">
        <f t="shared" si="26"/>
        <v>738065</v>
      </c>
      <c r="O48" s="193">
        <f t="shared" si="26"/>
        <v>758095</v>
      </c>
      <c r="P48" s="193">
        <f t="shared" si="26"/>
        <v>778847</v>
      </c>
      <c r="Q48" s="194">
        <f t="shared" si="26"/>
        <v>818130</v>
      </c>
      <c r="R48" s="194">
        <f t="shared" si="26"/>
        <v>839437</v>
      </c>
      <c r="S48" s="194">
        <f t="shared" si="26"/>
        <v>860799</v>
      </c>
      <c r="T48" s="194">
        <f t="shared" si="26"/>
        <v>881661</v>
      </c>
      <c r="U48" s="194">
        <f t="shared" si="26"/>
        <v>920667</v>
      </c>
      <c r="V48" s="194">
        <f t="shared" si="26"/>
        <v>923941</v>
      </c>
      <c r="W48" s="194">
        <f t="shared" si="26"/>
        <v>944859</v>
      </c>
      <c r="X48" s="194">
        <f t="shared" si="26"/>
        <v>966554</v>
      </c>
      <c r="Y48" s="194">
        <f t="shared" si="26"/>
        <v>1005171</v>
      </c>
      <c r="Z48" s="194">
        <f t="shared" si="26"/>
        <v>1093393</v>
      </c>
      <c r="AA48" s="194">
        <f t="shared" si="26"/>
        <v>1110316</v>
      </c>
      <c r="AB48" s="194">
        <f t="shared" si="26"/>
        <v>1121135</v>
      </c>
      <c r="AC48" s="194">
        <f t="shared" si="26"/>
        <v>1131955</v>
      </c>
      <c r="AD48" s="194">
        <f t="shared" si="26"/>
        <v>1179451</v>
      </c>
      <c r="AE48" s="194">
        <f t="shared" si="26"/>
        <v>1191047</v>
      </c>
      <c r="AF48" s="194">
        <f t="shared" si="26"/>
        <v>1203087</v>
      </c>
      <c r="AG48" s="193">
        <f t="shared" si="26"/>
        <v>1215072</v>
      </c>
      <c r="AH48" s="193">
        <f t="shared" si="26"/>
        <v>1236378</v>
      </c>
      <c r="AI48" s="193">
        <f t="shared" si="26"/>
        <v>1258240</v>
      </c>
      <c r="AJ48" s="193">
        <f t="shared" si="26"/>
        <v>1277715</v>
      </c>
      <c r="AK48" s="193">
        <f t="shared" si="26"/>
        <v>1295026</v>
      </c>
      <c r="AL48" s="193">
        <f t="shared" si="26"/>
        <v>1322824</v>
      </c>
      <c r="AM48" s="193">
        <f t="shared" si="26"/>
        <v>1346073</v>
      </c>
      <c r="AN48" s="193">
        <f t="shared" si="26"/>
        <v>1354895</v>
      </c>
      <c r="AO48" s="193">
        <f t="shared" si="26"/>
        <v>1360055</v>
      </c>
      <c r="AP48" s="104"/>
      <c r="AQ48" s="18"/>
      <c r="AR48" s="18"/>
      <c r="AS48" s="133"/>
      <c r="AT48" s="133"/>
      <c r="AU48" s="133"/>
      <c r="AV48" s="133"/>
      <c r="AW48" s="133"/>
      <c r="AX48" s="133"/>
      <c r="AY48" s="133"/>
      <c r="AZ48" s="133"/>
    </row>
    <row r="49" spans="1:52" x14ac:dyDescent="0.25">
      <c r="A49" s="90">
        <v>5250</v>
      </c>
      <c r="B49" s="193">
        <f t="shared" ref="B49:AO49" si="27">ROUND(B102*РАСЧЕТНЫЙ_КОЭФФИЦИЕНТ,0)</f>
        <v>467352</v>
      </c>
      <c r="C49" s="193">
        <f t="shared" si="27"/>
        <v>485052</v>
      </c>
      <c r="D49" s="193">
        <f t="shared" si="27"/>
        <v>516235</v>
      </c>
      <c r="E49" s="193">
        <f t="shared" si="27"/>
        <v>554409</v>
      </c>
      <c r="F49" s="193">
        <f t="shared" si="27"/>
        <v>575549</v>
      </c>
      <c r="G49" s="193">
        <f t="shared" si="27"/>
        <v>596134</v>
      </c>
      <c r="H49" s="193">
        <f t="shared" si="27"/>
        <v>618716</v>
      </c>
      <c r="I49" s="193">
        <f t="shared" si="27"/>
        <v>635306</v>
      </c>
      <c r="J49" s="193">
        <f t="shared" si="27"/>
        <v>657667</v>
      </c>
      <c r="K49" s="193">
        <f t="shared" si="27"/>
        <v>677475</v>
      </c>
      <c r="L49" s="193">
        <f t="shared" si="27"/>
        <v>698393</v>
      </c>
      <c r="M49" s="193">
        <f t="shared" si="27"/>
        <v>736955</v>
      </c>
      <c r="N49" s="193">
        <f t="shared" si="27"/>
        <v>740118</v>
      </c>
      <c r="O49" s="193">
        <f t="shared" si="27"/>
        <v>766862</v>
      </c>
      <c r="P49" s="193">
        <f t="shared" si="27"/>
        <v>781788</v>
      </c>
      <c r="Q49" s="194">
        <f t="shared" si="27"/>
        <v>839437</v>
      </c>
      <c r="R49" s="194">
        <f t="shared" si="27"/>
        <v>860799</v>
      </c>
      <c r="S49" s="194">
        <f t="shared" si="27"/>
        <v>882993</v>
      </c>
      <c r="T49" s="194">
        <f t="shared" si="27"/>
        <v>905020</v>
      </c>
      <c r="U49" s="194">
        <f t="shared" si="27"/>
        <v>926327</v>
      </c>
      <c r="V49" s="194">
        <f t="shared" si="27"/>
        <v>952960</v>
      </c>
      <c r="W49" s="194">
        <f t="shared" si="27"/>
        <v>960450</v>
      </c>
      <c r="X49" s="194">
        <f t="shared" si="27"/>
        <v>971547</v>
      </c>
      <c r="Y49" s="194">
        <f t="shared" si="27"/>
        <v>1037242</v>
      </c>
      <c r="Z49" s="194">
        <f t="shared" si="27"/>
        <v>1137670</v>
      </c>
      <c r="AA49" s="194">
        <f t="shared" si="27"/>
        <v>1153816</v>
      </c>
      <c r="AB49" s="194">
        <f t="shared" si="27"/>
        <v>1165080</v>
      </c>
      <c r="AC49" s="194">
        <f t="shared" si="27"/>
        <v>1194210</v>
      </c>
      <c r="AD49" s="194">
        <f t="shared" si="27"/>
        <v>1229665</v>
      </c>
      <c r="AE49" s="194">
        <f t="shared" si="27"/>
        <v>1238709</v>
      </c>
      <c r="AF49" s="194">
        <f t="shared" si="27"/>
        <v>1267450</v>
      </c>
      <c r="AG49" s="193">
        <f t="shared" si="27"/>
        <v>1279712</v>
      </c>
      <c r="AH49" s="193">
        <f t="shared" si="27"/>
        <v>1287369</v>
      </c>
      <c r="AI49" s="193">
        <f t="shared" si="27"/>
        <v>1313170</v>
      </c>
      <c r="AJ49" s="193">
        <f t="shared" si="27"/>
        <v>1339969</v>
      </c>
      <c r="AK49" s="193">
        <f t="shared" si="27"/>
        <v>1350567</v>
      </c>
      <c r="AL49" s="193">
        <f t="shared" si="27"/>
        <v>1371430</v>
      </c>
      <c r="AM49" s="193">
        <f t="shared" si="27"/>
        <v>1396287</v>
      </c>
      <c r="AN49" s="193">
        <f t="shared" si="27"/>
        <v>1409881</v>
      </c>
      <c r="AO49" s="193">
        <f t="shared" si="27"/>
        <v>1443338</v>
      </c>
      <c r="AP49" s="104"/>
      <c r="AQ49" s="18"/>
      <c r="AR49" s="18"/>
      <c r="AS49" s="133"/>
      <c r="AT49" s="133"/>
      <c r="AU49" s="133"/>
      <c r="AV49" s="133"/>
      <c r="AW49" s="133"/>
      <c r="AX49" s="133"/>
      <c r="AY49" s="133"/>
      <c r="AZ49" s="133"/>
    </row>
    <row r="50" spans="1:52" x14ac:dyDescent="0.25">
      <c r="A50" s="90">
        <v>5375</v>
      </c>
      <c r="B50" s="193">
        <f t="shared" ref="B50:AO50" si="28">ROUND(B103*РАСЧЕТНЫЙ_КОЭФФИЦИЕНТ,0)</f>
        <v>489935</v>
      </c>
      <c r="C50" s="193">
        <f t="shared" si="28"/>
        <v>490767</v>
      </c>
      <c r="D50" s="193">
        <f t="shared" si="28"/>
        <v>522172</v>
      </c>
      <c r="E50" s="193">
        <f t="shared" si="28"/>
        <v>556351</v>
      </c>
      <c r="F50" s="193">
        <f t="shared" si="28"/>
        <v>575937</v>
      </c>
      <c r="G50" s="193">
        <f t="shared" si="28"/>
        <v>600018</v>
      </c>
      <c r="H50" s="193">
        <f t="shared" si="28"/>
        <v>621879</v>
      </c>
      <c r="I50" s="193">
        <f t="shared" si="28"/>
        <v>643962</v>
      </c>
      <c r="J50" s="193">
        <f t="shared" si="28"/>
        <v>659664</v>
      </c>
      <c r="K50" s="193">
        <f t="shared" si="28"/>
        <v>685243</v>
      </c>
      <c r="L50" s="193">
        <f t="shared" si="28"/>
        <v>701667</v>
      </c>
      <c r="M50" s="193">
        <f t="shared" si="28"/>
        <v>746776</v>
      </c>
      <c r="N50" s="193">
        <f t="shared" si="28"/>
        <v>741672</v>
      </c>
      <c r="O50" s="193">
        <f t="shared" si="28"/>
        <v>777904</v>
      </c>
      <c r="P50" s="193">
        <f t="shared" si="28"/>
        <v>786171</v>
      </c>
      <c r="Q50" s="193">
        <f t="shared" si="28"/>
        <v>841490</v>
      </c>
      <c r="R50" s="193">
        <f t="shared" si="28"/>
        <v>862796</v>
      </c>
      <c r="S50" s="193">
        <f t="shared" si="28"/>
        <v>886100</v>
      </c>
      <c r="T50" s="193">
        <f t="shared" si="28"/>
        <v>906907</v>
      </c>
      <c r="U50" s="193">
        <f t="shared" si="28"/>
        <v>953958</v>
      </c>
      <c r="V50" s="193">
        <f t="shared" si="28"/>
        <v>955900</v>
      </c>
      <c r="W50" s="193">
        <f t="shared" si="28"/>
        <v>963779</v>
      </c>
      <c r="X50" s="193">
        <f t="shared" si="28"/>
        <v>988637</v>
      </c>
      <c r="Y50" s="193">
        <f t="shared" si="28"/>
        <v>1043179</v>
      </c>
      <c r="Z50" s="193">
        <f t="shared" si="28"/>
        <v>1157589</v>
      </c>
      <c r="AA50" s="193">
        <f t="shared" si="28"/>
        <v>1170573</v>
      </c>
      <c r="AB50" s="193">
        <f t="shared" si="28"/>
        <v>1180005</v>
      </c>
      <c r="AC50" s="193">
        <f t="shared" si="28"/>
        <v>1201478</v>
      </c>
      <c r="AD50" s="193">
        <f t="shared" si="28"/>
        <v>1237544</v>
      </c>
      <c r="AE50" s="193">
        <f t="shared" si="28"/>
        <v>1252525</v>
      </c>
      <c r="AF50" s="193">
        <f t="shared" si="28"/>
        <v>1280267</v>
      </c>
      <c r="AG50" s="193">
        <f t="shared" si="28"/>
        <v>1300741</v>
      </c>
      <c r="AH50" s="193">
        <f t="shared" si="28"/>
        <v>1336030</v>
      </c>
      <c r="AI50" s="193">
        <f t="shared" si="28"/>
        <v>1347626</v>
      </c>
      <c r="AJ50" s="193">
        <f t="shared" si="28"/>
        <v>1353952</v>
      </c>
      <c r="AK50" s="193">
        <f t="shared" si="28"/>
        <v>1378754</v>
      </c>
      <c r="AL50" s="193">
        <f t="shared" si="28"/>
        <v>1399616</v>
      </c>
      <c r="AM50" s="193">
        <f t="shared" si="28"/>
        <v>1411046</v>
      </c>
      <c r="AN50" s="193">
        <f t="shared" si="28"/>
        <v>1445724</v>
      </c>
      <c r="AO50" s="193">
        <f t="shared" si="28"/>
        <v>1458098</v>
      </c>
      <c r="AP50" s="104"/>
      <c r="AQ50" s="18"/>
      <c r="AR50" s="18"/>
      <c r="AS50" s="133"/>
      <c r="AT50" s="133"/>
      <c r="AU50" s="133"/>
      <c r="AV50" s="133"/>
      <c r="AW50" s="133"/>
      <c r="AX50" s="133"/>
      <c r="AY50" s="133"/>
      <c r="AZ50" s="133"/>
    </row>
    <row r="51" spans="1:52" x14ac:dyDescent="0.25">
      <c r="A51" s="90">
        <v>5500</v>
      </c>
      <c r="B51" s="193">
        <f t="shared" ref="B51:AO51" si="29">ROUND(B104*РАСЧЕТНЫЙ_КОЭФФИЦИЕНТ,0)</f>
        <v>499035</v>
      </c>
      <c r="C51" s="193">
        <f t="shared" si="29"/>
        <v>520285</v>
      </c>
      <c r="D51" s="193">
        <f t="shared" si="29"/>
        <v>538984</v>
      </c>
      <c r="E51" s="193">
        <f t="shared" si="29"/>
        <v>579766</v>
      </c>
      <c r="F51" s="193">
        <f t="shared" si="29"/>
        <v>584094</v>
      </c>
      <c r="G51" s="193">
        <f t="shared" si="29"/>
        <v>606177</v>
      </c>
      <c r="H51" s="193">
        <f t="shared" si="29"/>
        <v>630202</v>
      </c>
      <c r="I51" s="193">
        <f t="shared" si="29"/>
        <v>656169</v>
      </c>
      <c r="J51" s="193">
        <f t="shared" si="29"/>
        <v>683357</v>
      </c>
      <c r="K51" s="193">
        <f t="shared" si="29"/>
        <v>699114</v>
      </c>
      <c r="L51" s="193">
        <f t="shared" si="29"/>
        <v>717258</v>
      </c>
      <c r="M51" s="193">
        <f t="shared" si="29"/>
        <v>775129</v>
      </c>
      <c r="N51" s="193">
        <f t="shared" si="29"/>
        <v>773576</v>
      </c>
      <c r="O51" s="193">
        <f t="shared" si="29"/>
        <v>794827</v>
      </c>
      <c r="P51" s="193">
        <f t="shared" si="29"/>
        <v>812138</v>
      </c>
      <c r="Q51" s="193">
        <f t="shared" si="29"/>
        <v>865126</v>
      </c>
      <c r="R51" s="193">
        <f t="shared" si="29"/>
        <v>867901</v>
      </c>
      <c r="S51" s="193">
        <f t="shared" si="29"/>
        <v>888153</v>
      </c>
      <c r="T51" s="193">
        <f t="shared" si="29"/>
        <v>927547</v>
      </c>
      <c r="U51" s="193">
        <f t="shared" si="29"/>
        <v>975209</v>
      </c>
      <c r="V51" s="193">
        <f t="shared" si="29"/>
        <v>978372</v>
      </c>
      <c r="W51" s="193">
        <f t="shared" si="29"/>
        <v>1027421</v>
      </c>
      <c r="X51" s="193">
        <f t="shared" si="29"/>
        <v>1037242</v>
      </c>
      <c r="Y51" s="193">
        <f t="shared" si="29"/>
        <v>1047118</v>
      </c>
      <c r="Z51" s="193">
        <f t="shared" si="29"/>
        <v>1169019</v>
      </c>
      <c r="AA51" s="193">
        <f t="shared" si="29"/>
        <v>1182003</v>
      </c>
      <c r="AB51" s="193">
        <f t="shared" si="29"/>
        <v>1192268</v>
      </c>
      <c r="AC51" s="193">
        <f t="shared" si="29"/>
        <v>1213685</v>
      </c>
      <c r="AD51" s="193">
        <f t="shared" si="29"/>
        <v>1252136</v>
      </c>
      <c r="AE51" s="193">
        <f t="shared" si="29"/>
        <v>1266895</v>
      </c>
      <c r="AF51" s="193">
        <f t="shared" si="29"/>
        <v>1287980</v>
      </c>
      <c r="AG51" s="193">
        <f t="shared" si="29"/>
        <v>1319051</v>
      </c>
      <c r="AH51" s="193">
        <f t="shared" si="29"/>
        <v>1344297</v>
      </c>
      <c r="AI51" s="193">
        <f t="shared" si="29"/>
        <v>1361220</v>
      </c>
      <c r="AJ51" s="193">
        <f t="shared" si="29"/>
        <v>1390572</v>
      </c>
      <c r="AK51" s="193">
        <f t="shared" si="29"/>
        <v>1395510</v>
      </c>
      <c r="AL51" s="193">
        <f t="shared" si="29"/>
        <v>1412988</v>
      </c>
      <c r="AM51" s="193">
        <f t="shared" si="29"/>
        <v>1433462</v>
      </c>
      <c r="AN51" s="193">
        <f t="shared" si="29"/>
        <v>1460261</v>
      </c>
      <c r="AO51" s="193">
        <f t="shared" si="29"/>
        <v>1493164</v>
      </c>
      <c r="AP51" s="104"/>
      <c r="AQ51" s="18"/>
      <c r="AR51" s="18"/>
      <c r="AS51" s="133"/>
      <c r="AT51" s="133"/>
      <c r="AU51" s="133"/>
      <c r="AV51" s="133"/>
      <c r="AW51" s="133"/>
      <c r="AX51" s="133"/>
      <c r="AY51" s="133"/>
      <c r="AZ51" s="133"/>
    </row>
    <row r="52" spans="1:52" x14ac:dyDescent="0.25">
      <c r="A52" s="90">
        <v>5625</v>
      </c>
      <c r="B52" s="193">
        <f t="shared" ref="B52:AO52" si="30">ROUND(B105*РАСЧЕТНЫЙ_КОЭФФИЦИЕНТ,0)</f>
        <v>517900</v>
      </c>
      <c r="C52" s="193">
        <f t="shared" si="30"/>
        <v>537208</v>
      </c>
      <c r="D52" s="193">
        <f t="shared" si="30"/>
        <v>557239</v>
      </c>
      <c r="E52" s="193">
        <f t="shared" si="30"/>
        <v>582540</v>
      </c>
      <c r="F52" s="193">
        <f t="shared" si="30"/>
        <v>600850</v>
      </c>
      <c r="G52" s="193">
        <f t="shared" si="30"/>
        <v>623710</v>
      </c>
      <c r="H52" s="193">
        <f t="shared" si="30"/>
        <v>649511</v>
      </c>
      <c r="I52" s="193">
        <f t="shared" si="30"/>
        <v>681193</v>
      </c>
      <c r="J52" s="193">
        <f t="shared" si="30"/>
        <v>709934</v>
      </c>
      <c r="K52" s="193">
        <f t="shared" si="30"/>
        <v>723916</v>
      </c>
      <c r="L52" s="193">
        <f t="shared" si="30"/>
        <v>740673</v>
      </c>
      <c r="M52" s="193">
        <f t="shared" si="30"/>
        <v>786171</v>
      </c>
      <c r="N52" s="193">
        <f t="shared" si="30"/>
        <v>810806</v>
      </c>
      <c r="O52" s="193">
        <f t="shared" si="30"/>
        <v>822181</v>
      </c>
      <c r="P52" s="193">
        <f t="shared" si="30"/>
        <v>852531</v>
      </c>
      <c r="Q52" s="193">
        <f t="shared" si="30"/>
        <v>897807</v>
      </c>
      <c r="R52" s="193">
        <f t="shared" si="30"/>
        <v>911790</v>
      </c>
      <c r="S52" s="193">
        <f t="shared" si="30"/>
        <v>936813</v>
      </c>
      <c r="T52" s="193">
        <f t="shared" si="30"/>
        <v>963779</v>
      </c>
      <c r="U52" s="193">
        <f t="shared" si="30"/>
        <v>992964</v>
      </c>
      <c r="V52" s="193">
        <f t="shared" si="30"/>
        <v>1005560</v>
      </c>
      <c r="W52" s="193">
        <f t="shared" si="30"/>
        <v>1050281</v>
      </c>
      <c r="X52" s="193">
        <f t="shared" si="30"/>
        <v>1055385</v>
      </c>
      <c r="Y52" s="193">
        <f t="shared" si="30"/>
        <v>1067370</v>
      </c>
      <c r="Z52" s="193">
        <f t="shared" si="30"/>
        <v>1199148</v>
      </c>
      <c r="AA52" s="193">
        <f t="shared" si="30"/>
        <v>1206805</v>
      </c>
      <c r="AB52" s="193">
        <f t="shared" si="30"/>
        <v>1241483</v>
      </c>
      <c r="AC52" s="193">
        <f t="shared" si="30"/>
        <v>1281044</v>
      </c>
      <c r="AD52" s="193">
        <f t="shared" si="30"/>
        <v>1308620</v>
      </c>
      <c r="AE52" s="193">
        <f t="shared" si="30"/>
        <v>1322436</v>
      </c>
      <c r="AF52" s="193">
        <f t="shared" si="30"/>
        <v>1355283</v>
      </c>
      <c r="AG52" s="193">
        <f t="shared" si="30"/>
        <v>1382693</v>
      </c>
      <c r="AH52" s="193">
        <f t="shared" si="30"/>
        <v>1392126</v>
      </c>
      <c r="AI52" s="193">
        <f t="shared" si="30"/>
        <v>1405498</v>
      </c>
      <c r="AJ52" s="193">
        <f t="shared" si="30"/>
        <v>1441175</v>
      </c>
      <c r="AK52" s="193">
        <f t="shared" si="30"/>
        <v>1451217</v>
      </c>
      <c r="AL52" s="193">
        <f t="shared" si="30"/>
        <v>1473689</v>
      </c>
      <c r="AM52" s="193">
        <f t="shared" si="30"/>
        <v>1521517</v>
      </c>
      <c r="AN52" s="193">
        <f t="shared" si="30"/>
        <v>1528786</v>
      </c>
      <c r="AO52" s="193">
        <f t="shared" si="30"/>
        <v>1543600</v>
      </c>
      <c r="AP52" s="104"/>
      <c r="AQ52" s="18"/>
      <c r="AR52" s="18"/>
      <c r="AS52" s="133"/>
      <c r="AT52" s="133"/>
      <c r="AU52" s="133"/>
      <c r="AV52" s="133"/>
      <c r="AW52" s="133"/>
      <c r="AX52" s="133"/>
      <c r="AY52" s="133"/>
      <c r="AZ52" s="133"/>
    </row>
    <row r="53" spans="1:52" x14ac:dyDescent="0.25">
      <c r="A53" s="90">
        <v>5750</v>
      </c>
      <c r="B53" s="193">
        <f t="shared" ref="B53:AO53" si="31">ROUND(B106*РАСЧЕТНЫЙ_КОЭФФИЦИЕНТ,0)</f>
        <v>526833</v>
      </c>
      <c r="C53" s="193">
        <f t="shared" si="31"/>
        <v>542757</v>
      </c>
      <c r="D53" s="193">
        <f t="shared" si="31"/>
        <v>562232</v>
      </c>
      <c r="E53" s="193">
        <f t="shared" si="31"/>
        <v>600628</v>
      </c>
      <c r="F53" s="193">
        <f t="shared" si="31"/>
        <v>615831</v>
      </c>
      <c r="G53" s="193">
        <f t="shared" si="31"/>
        <v>635140</v>
      </c>
      <c r="H53" s="193">
        <f t="shared" si="31"/>
        <v>660108</v>
      </c>
      <c r="I53" s="193">
        <f t="shared" si="31"/>
        <v>687296</v>
      </c>
      <c r="J53" s="193">
        <f t="shared" si="31"/>
        <v>716259</v>
      </c>
      <c r="K53" s="193">
        <f t="shared" si="31"/>
        <v>731019</v>
      </c>
      <c r="L53" s="193">
        <f t="shared" si="31"/>
        <v>757430</v>
      </c>
      <c r="M53" s="193">
        <f t="shared" si="31"/>
        <v>793661</v>
      </c>
      <c r="N53" s="193">
        <f t="shared" si="31"/>
        <v>819462</v>
      </c>
      <c r="O53" s="193">
        <f t="shared" si="31"/>
        <v>840713</v>
      </c>
      <c r="P53" s="193">
        <f t="shared" si="31"/>
        <v>860632</v>
      </c>
      <c r="Q53" s="193">
        <f t="shared" si="31"/>
        <v>906075</v>
      </c>
      <c r="R53" s="193">
        <f t="shared" si="31"/>
        <v>926216</v>
      </c>
      <c r="S53" s="193">
        <f t="shared" si="31"/>
        <v>947078</v>
      </c>
      <c r="T53" s="193">
        <f t="shared" si="31"/>
        <v>973656</v>
      </c>
      <c r="U53" s="193">
        <f t="shared" si="31"/>
        <v>1003007</v>
      </c>
      <c r="V53" s="193">
        <f t="shared" si="31"/>
        <v>1016601</v>
      </c>
      <c r="W53" s="193">
        <f t="shared" si="31"/>
        <v>1056773</v>
      </c>
      <c r="X53" s="193">
        <f t="shared" si="31"/>
        <v>1066205</v>
      </c>
      <c r="Y53" s="193">
        <f t="shared" si="31"/>
        <v>1080964</v>
      </c>
      <c r="Z53" s="193">
        <f t="shared" si="31"/>
        <v>1213518</v>
      </c>
      <c r="AA53" s="193">
        <f t="shared" si="31"/>
        <v>1246976</v>
      </c>
      <c r="AB53" s="193">
        <f t="shared" si="31"/>
        <v>1259183</v>
      </c>
      <c r="AC53" s="193">
        <f t="shared" si="31"/>
        <v>1306290</v>
      </c>
      <c r="AD53" s="193">
        <f t="shared" si="31"/>
        <v>1349014</v>
      </c>
      <c r="AE53" s="193">
        <f t="shared" si="31"/>
        <v>1362996</v>
      </c>
      <c r="AF53" s="193">
        <f t="shared" si="31"/>
        <v>1401780</v>
      </c>
      <c r="AG53" s="193">
        <f t="shared" si="31"/>
        <v>1409049</v>
      </c>
      <c r="AH53" s="193">
        <f t="shared" si="31"/>
        <v>1421699</v>
      </c>
      <c r="AI53" s="193">
        <f t="shared" si="31"/>
        <v>1431909</v>
      </c>
      <c r="AJ53" s="193">
        <f t="shared" si="31"/>
        <v>1454380</v>
      </c>
      <c r="AK53" s="193">
        <f t="shared" si="31"/>
        <v>1488226</v>
      </c>
      <c r="AL53" s="193">
        <f t="shared" si="31"/>
        <v>1501432</v>
      </c>
      <c r="AM53" s="193">
        <f t="shared" si="31"/>
        <v>1547706</v>
      </c>
      <c r="AN53" s="193">
        <f t="shared" si="31"/>
        <v>1556584</v>
      </c>
      <c r="AO53" s="193">
        <f t="shared" si="31"/>
        <v>1565018</v>
      </c>
      <c r="AP53" s="104"/>
      <c r="AR53" s="18"/>
      <c r="AS53" s="133"/>
      <c r="AT53" s="133"/>
      <c r="AU53" s="133"/>
      <c r="AW53" s="133"/>
      <c r="AX53" s="133"/>
      <c r="AY53" s="133"/>
      <c r="AZ53" s="133"/>
    </row>
    <row r="54" spans="1:52" x14ac:dyDescent="0.25">
      <c r="A54" s="90">
        <v>5875</v>
      </c>
      <c r="B54" s="193">
        <f t="shared" ref="B54:AO54" si="32">ROUND(B107*РАСЧЕТНЫЙ_КОЭФФИЦИЕНТ,0)</f>
        <v>537208</v>
      </c>
      <c r="C54" s="193">
        <f t="shared" si="32"/>
        <v>558903</v>
      </c>
      <c r="D54" s="193">
        <f t="shared" si="32"/>
        <v>574273</v>
      </c>
      <c r="E54" s="193">
        <f t="shared" si="32"/>
        <v>606177</v>
      </c>
      <c r="F54" s="193">
        <f t="shared" si="32"/>
        <v>627649</v>
      </c>
      <c r="G54" s="193">
        <f t="shared" si="32"/>
        <v>649511</v>
      </c>
      <c r="H54" s="193">
        <f t="shared" si="32"/>
        <v>669596</v>
      </c>
      <c r="I54" s="193">
        <f t="shared" si="32"/>
        <v>706993</v>
      </c>
      <c r="J54" s="193">
        <f t="shared" si="32"/>
        <v>723916</v>
      </c>
      <c r="K54" s="193">
        <f t="shared" si="32"/>
        <v>745389</v>
      </c>
      <c r="L54" s="193">
        <f t="shared" si="32"/>
        <v>765086</v>
      </c>
      <c r="M54" s="193">
        <f t="shared" si="32"/>
        <v>806645</v>
      </c>
      <c r="N54" s="193">
        <f t="shared" si="32"/>
        <v>827729</v>
      </c>
      <c r="O54" s="193">
        <f t="shared" si="32"/>
        <v>856249</v>
      </c>
      <c r="P54" s="193">
        <f t="shared" si="32"/>
        <v>869454</v>
      </c>
      <c r="Q54" s="193">
        <f t="shared" si="32"/>
        <v>915729</v>
      </c>
      <c r="R54" s="193">
        <f t="shared" si="32"/>
        <v>944692</v>
      </c>
      <c r="S54" s="193">
        <f t="shared" si="32"/>
        <v>971270</v>
      </c>
      <c r="T54" s="193">
        <f t="shared" si="32"/>
        <v>983698</v>
      </c>
      <c r="U54" s="193">
        <f t="shared" si="32"/>
        <v>1013993</v>
      </c>
      <c r="V54" s="193">
        <f t="shared" si="32"/>
        <v>1030362</v>
      </c>
      <c r="W54" s="193">
        <f t="shared" si="32"/>
        <v>1062099</v>
      </c>
      <c r="X54" s="193">
        <f t="shared" si="32"/>
        <v>1076636</v>
      </c>
      <c r="Y54" s="193">
        <f t="shared" si="32"/>
        <v>1104823</v>
      </c>
      <c r="Z54" s="193">
        <f t="shared" si="32"/>
        <v>1224726</v>
      </c>
      <c r="AA54" s="193">
        <f t="shared" si="32"/>
        <v>1258406</v>
      </c>
      <c r="AB54" s="193">
        <f t="shared" si="32"/>
        <v>1299188</v>
      </c>
      <c r="AC54" s="193">
        <f t="shared" si="32"/>
        <v>1326542</v>
      </c>
      <c r="AD54" s="193">
        <f t="shared" si="32"/>
        <v>1374426</v>
      </c>
      <c r="AE54" s="193">
        <f t="shared" si="32"/>
        <v>1396287</v>
      </c>
      <c r="AF54" s="193">
        <f t="shared" si="32"/>
        <v>1413987</v>
      </c>
      <c r="AG54" s="193">
        <f t="shared" si="32"/>
        <v>1421699</v>
      </c>
      <c r="AH54" s="193">
        <f t="shared" si="32"/>
        <v>1434072</v>
      </c>
      <c r="AI54" s="193">
        <f t="shared" si="32"/>
        <v>1452216</v>
      </c>
      <c r="AJ54" s="193">
        <f t="shared" si="32"/>
        <v>1490002</v>
      </c>
      <c r="AK54" s="193">
        <f t="shared" si="32"/>
        <v>1524292</v>
      </c>
      <c r="AL54" s="193">
        <f t="shared" si="32"/>
        <v>1543600</v>
      </c>
      <c r="AM54" s="193">
        <f t="shared" si="32"/>
        <v>1564241</v>
      </c>
      <c r="AN54" s="193">
        <f t="shared" si="32"/>
        <v>1578445</v>
      </c>
      <c r="AO54" s="193">
        <f t="shared" si="32"/>
        <v>1599308</v>
      </c>
      <c r="AP54" s="104"/>
      <c r="AR54" s="18"/>
      <c r="AS54" s="133"/>
      <c r="AT54" s="133"/>
      <c r="AU54" s="133"/>
      <c r="AW54" s="133"/>
      <c r="AX54" s="133"/>
      <c r="AY54" s="133"/>
      <c r="AZ54" s="133"/>
    </row>
    <row r="55" spans="1:52" x14ac:dyDescent="0.25">
      <c r="A55" s="90">
        <v>6000</v>
      </c>
      <c r="B55" s="193">
        <f t="shared" ref="B55:AO55" si="33">ROUND(B108*РАСЧЕТНЫЙ_КОЭФФИЦИЕНТ,0)</f>
        <v>546308</v>
      </c>
      <c r="C55" s="193">
        <f t="shared" si="33"/>
        <v>566671</v>
      </c>
      <c r="D55" s="193">
        <f t="shared" si="33"/>
        <v>583317</v>
      </c>
      <c r="E55" s="193">
        <f t="shared" si="33"/>
        <v>615221</v>
      </c>
      <c r="F55" s="193">
        <f t="shared" si="33"/>
        <v>635140</v>
      </c>
      <c r="G55" s="193">
        <f t="shared" si="33"/>
        <v>658555</v>
      </c>
      <c r="H55" s="193">
        <f t="shared" si="33"/>
        <v>682358</v>
      </c>
      <c r="I55" s="193">
        <f t="shared" si="33"/>
        <v>716648</v>
      </c>
      <c r="J55" s="193">
        <f t="shared" si="33"/>
        <v>733959</v>
      </c>
      <c r="K55" s="193">
        <f t="shared" si="33"/>
        <v>755820</v>
      </c>
      <c r="L55" s="193">
        <f t="shared" si="33"/>
        <v>779457</v>
      </c>
      <c r="M55" s="193">
        <f t="shared" si="33"/>
        <v>817687</v>
      </c>
      <c r="N55" s="193">
        <f t="shared" si="33"/>
        <v>839326</v>
      </c>
      <c r="O55" s="193">
        <f t="shared" si="33"/>
        <v>868289</v>
      </c>
      <c r="P55" s="193">
        <f t="shared" si="33"/>
        <v>880496</v>
      </c>
      <c r="Q55" s="193">
        <f t="shared" si="33"/>
        <v>927936</v>
      </c>
      <c r="R55" s="193">
        <f t="shared" si="33"/>
        <v>956733</v>
      </c>
      <c r="S55" s="193">
        <f t="shared" si="33"/>
        <v>984475</v>
      </c>
      <c r="T55" s="193">
        <f t="shared" si="33"/>
        <v>997459</v>
      </c>
      <c r="U55" s="193">
        <f t="shared" si="33"/>
        <v>1046508</v>
      </c>
      <c r="V55" s="193">
        <f t="shared" si="33"/>
        <v>1064208</v>
      </c>
      <c r="W55" s="193">
        <f t="shared" si="33"/>
        <v>1089842</v>
      </c>
      <c r="X55" s="193">
        <f t="shared" si="33"/>
        <v>1110926</v>
      </c>
      <c r="Y55" s="193">
        <f t="shared" si="33"/>
        <v>1141055</v>
      </c>
      <c r="Z55" s="193">
        <f t="shared" si="33"/>
        <v>1262179</v>
      </c>
      <c r="AA55" s="193">
        <f t="shared" si="33"/>
        <v>1296635</v>
      </c>
      <c r="AB55" s="193">
        <f t="shared" si="33"/>
        <v>1338360</v>
      </c>
      <c r="AC55" s="193">
        <f t="shared" si="33"/>
        <v>1365937</v>
      </c>
      <c r="AD55" s="193">
        <f t="shared" si="33"/>
        <v>1416761</v>
      </c>
      <c r="AE55" s="193">
        <f t="shared" si="33"/>
        <v>1439011</v>
      </c>
      <c r="AF55" s="193">
        <f t="shared" si="33"/>
        <v>1449220</v>
      </c>
      <c r="AG55" s="193">
        <f t="shared" si="33"/>
        <v>1456322</v>
      </c>
      <c r="AH55" s="193">
        <f t="shared" si="33"/>
        <v>1477406</v>
      </c>
      <c r="AI55" s="193">
        <f t="shared" si="33"/>
        <v>1496493</v>
      </c>
      <c r="AJ55" s="193">
        <f t="shared" si="33"/>
        <v>1536276</v>
      </c>
      <c r="AK55" s="193">
        <f t="shared" si="33"/>
        <v>1570955</v>
      </c>
      <c r="AL55" s="193">
        <f t="shared" si="33"/>
        <v>1582385</v>
      </c>
      <c r="AM55" s="193">
        <f t="shared" si="33"/>
        <v>1611736</v>
      </c>
      <c r="AN55" s="193">
        <f t="shared" si="33"/>
        <v>1626273</v>
      </c>
      <c r="AO55" s="193">
        <f t="shared" si="33"/>
        <v>1639312</v>
      </c>
      <c r="AP55" s="104"/>
      <c r="AQ55" s="134" t="s">
        <v>263</v>
      </c>
      <c r="AR55" s="18"/>
      <c r="AS55" s="133"/>
      <c r="AT55" s="133"/>
      <c r="AU55" s="133"/>
      <c r="AV55" s="134" t="s">
        <v>263</v>
      </c>
      <c r="AW55" s="133"/>
      <c r="AX55" s="133"/>
      <c r="AY55" s="133"/>
      <c r="AZ55" s="133"/>
    </row>
    <row r="56" spans="1:52" ht="2.2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R56" s="14"/>
      <c r="AS56" s="14"/>
      <c r="AT56" s="14"/>
      <c r="AU56" s="14"/>
      <c r="AW56" s="14"/>
      <c r="AX56" s="14"/>
      <c r="AY56" s="14"/>
      <c r="AZ56" s="14"/>
    </row>
    <row r="57" spans="1:52" x14ac:dyDescent="0.25">
      <c r="A57" s="14"/>
      <c r="B57" s="114"/>
      <c r="C57" s="14" t="s">
        <v>214</v>
      </c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34" t="s">
        <v>262</v>
      </c>
      <c r="AR57" s="14"/>
      <c r="AS57" s="14"/>
      <c r="AT57" s="14"/>
      <c r="AU57" s="14"/>
      <c r="AV57" s="134" t="s">
        <v>264</v>
      </c>
      <c r="AW57" s="14"/>
      <c r="AX57" s="14"/>
      <c r="AY57" s="14"/>
      <c r="AZ57" s="14"/>
    </row>
    <row r="58" spans="1:52" x14ac:dyDescent="0.25">
      <c r="A58" s="14"/>
      <c r="B58" s="14"/>
      <c r="C58" s="63" t="s">
        <v>211</v>
      </c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 t="s">
        <v>518</v>
      </c>
      <c r="AR58" s="14"/>
      <c r="AS58" s="14"/>
      <c r="AT58" s="14"/>
      <c r="AU58" s="14"/>
      <c r="AV58" s="14"/>
      <c r="AW58" s="14"/>
      <c r="AX58" s="14"/>
      <c r="AY58" s="14"/>
      <c r="AZ58" s="14"/>
    </row>
    <row r="59" spans="1:52" ht="7.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</row>
    <row r="60" spans="1:52" ht="13.5" customHeight="1" x14ac:dyDescent="0.25">
      <c r="A60" s="14"/>
      <c r="B60" s="14"/>
      <c r="C60" s="14"/>
      <c r="D60" s="78" t="s">
        <v>112</v>
      </c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79"/>
      <c r="V60" s="78" t="s">
        <v>123</v>
      </c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14"/>
      <c r="AH60" s="14"/>
      <c r="AI60" s="14"/>
      <c r="AJ60" s="1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</row>
    <row r="61" spans="1:52" ht="27" customHeight="1" x14ac:dyDescent="0.25">
      <c r="A61" s="14"/>
      <c r="B61" s="14"/>
      <c r="C61" s="14"/>
      <c r="D61" s="634" t="s">
        <v>524</v>
      </c>
      <c r="E61" s="634"/>
      <c r="F61" s="634"/>
      <c r="G61" s="634"/>
      <c r="H61" s="634"/>
      <c r="I61" s="634"/>
      <c r="J61" s="634"/>
      <c r="K61" s="634"/>
      <c r="L61" s="634"/>
      <c r="M61" s="634"/>
      <c r="N61" s="634"/>
      <c r="O61" s="634"/>
      <c r="P61" s="634"/>
      <c r="Q61" s="634"/>
      <c r="R61" s="634"/>
      <c r="S61" s="14"/>
      <c r="T61" s="14"/>
      <c r="U61" s="79"/>
      <c r="V61" s="636" t="s">
        <v>438</v>
      </c>
      <c r="W61" s="636"/>
      <c r="X61" s="636"/>
      <c r="Y61" s="636"/>
      <c r="Z61" s="636"/>
      <c r="AA61" s="636"/>
      <c r="AB61" s="636"/>
      <c r="AC61" s="636"/>
      <c r="AD61" s="636"/>
      <c r="AE61" s="636"/>
      <c r="AF61" s="636"/>
      <c r="AG61" s="636"/>
      <c r="AH61" s="14"/>
      <c r="AI61" s="1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</row>
    <row r="62" spans="1:52" x14ac:dyDescent="0.25">
      <c r="A62" s="14"/>
      <c r="B62" s="14"/>
      <c r="C62" s="14"/>
      <c r="D62" s="77" t="s">
        <v>114</v>
      </c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14"/>
      <c r="T62" s="14"/>
      <c r="U62" s="79"/>
      <c r="V62" s="636"/>
      <c r="W62" s="636"/>
      <c r="X62" s="636"/>
      <c r="Y62" s="636"/>
      <c r="Z62" s="636"/>
      <c r="AA62" s="636"/>
      <c r="AB62" s="636"/>
      <c r="AC62" s="636"/>
      <c r="AD62" s="636"/>
      <c r="AE62" s="636"/>
      <c r="AF62" s="636"/>
      <c r="AG62" s="636"/>
      <c r="AH62" s="14"/>
      <c r="AI62" s="1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</row>
    <row r="63" spans="1:52" ht="45" customHeight="1" x14ac:dyDescent="0.25">
      <c r="A63" s="14"/>
      <c r="B63" s="14"/>
      <c r="C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636"/>
      <c r="W63" s="636"/>
      <c r="X63" s="636"/>
      <c r="Y63" s="636"/>
      <c r="Z63" s="636"/>
      <c r="AA63" s="636"/>
      <c r="AB63" s="636"/>
      <c r="AC63" s="636"/>
      <c r="AD63" s="636"/>
      <c r="AE63" s="636"/>
      <c r="AF63" s="636"/>
      <c r="AG63" s="636"/>
      <c r="AH63" s="14"/>
      <c r="AI63" s="1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</row>
    <row r="64" spans="1:52" ht="3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</row>
    <row r="65" spans="1:52" ht="15.75" x14ac:dyDescent="0.25">
      <c r="A65" s="14"/>
      <c r="B65" s="14"/>
      <c r="C65" s="14"/>
      <c r="D65" s="78" t="s">
        <v>113</v>
      </c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78"/>
      <c r="V65" s="78" t="s">
        <v>121</v>
      </c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</row>
    <row r="66" spans="1:52" ht="15" customHeight="1" x14ac:dyDescent="0.25">
      <c r="A66" s="14"/>
      <c r="B66" s="14"/>
      <c r="C66" s="14"/>
      <c r="D66" s="634" t="s">
        <v>116</v>
      </c>
      <c r="E66" s="634"/>
      <c r="F66" s="634"/>
      <c r="G66" s="634"/>
      <c r="H66" s="634"/>
      <c r="I66" s="634"/>
      <c r="J66" s="634"/>
      <c r="K66" s="634"/>
      <c r="L66" s="634"/>
      <c r="M66" s="634"/>
      <c r="N66" s="634"/>
      <c r="O66" s="634"/>
      <c r="P66" s="634"/>
      <c r="Q66" s="634"/>
      <c r="R66" s="634"/>
      <c r="S66" s="14"/>
      <c r="T66" s="14"/>
      <c r="U66" s="79"/>
      <c r="V66" s="636" t="s">
        <v>218</v>
      </c>
      <c r="W66" s="636"/>
      <c r="X66" s="636"/>
      <c r="Y66" s="636"/>
      <c r="Z66" s="636"/>
      <c r="AA66" s="636"/>
      <c r="AB66" s="636"/>
      <c r="AC66" s="636"/>
      <c r="AD66" s="636"/>
      <c r="AE66" s="636"/>
      <c r="AF66" s="636"/>
      <c r="AG66" s="636"/>
      <c r="AH66" s="14"/>
      <c r="AI66" s="14"/>
      <c r="AJ66" s="1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</row>
    <row r="67" spans="1:52" ht="15" customHeight="1" x14ac:dyDescent="0.25">
      <c r="A67" s="14"/>
      <c r="B67" s="14"/>
      <c r="C67" s="14"/>
      <c r="D67" s="634"/>
      <c r="E67" s="634"/>
      <c r="F67" s="634"/>
      <c r="G67" s="634"/>
      <c r="H67" s="634"/>
      <c r="I67" s="634"/>
      <c r="J67" s="634"/>
      <c r="K67" s="634"/>
      <c r="L67" s="634"/>
      <c r="M67" s="634"/>
      <c r="N67" s="634"/>
      <c r="O67" s="634"/>
      <c r="P67" s="634"/>
      <c r="Q67" s="634"/>
      <c r="R67" s="634"/>
      <c r="S67" s="14"/>
      <c r="T67" s="14"/>
      <c r="U67" s="79"/>
      <c r="V67" s="636"/>
      <c r="W67" s="636"/>
      <c r="X67" s="636"/>
      <c r="Y67" s="636"/>
      <c r="Z67" s="636"/>
      <c r="AA67" s="636"/>
      <c r="AB67" s="636"/>
      <c r="AC67" s="636"/>
      <c r="AD67" s="636"/>
      <c r="AE67" s="636"/>
      <c r="AF67" s="636"/>
      <c r="AG67" s="636"/>
      <c r="AH67" s="14"/>
      <c r="AI67" s="1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</row>
    <row r="68" spans="1:52" x14ac:dyDescent="0.25">
      <c r="A68" s="14"/>
      <c r="B68" s="14"/>
      <c r="C68" s="14"/>
      <c r="D68" s="77" t="s">
        <v>630</v>
      </c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79"/>
      <c r="V68" s="636"/>
      <c r="W68" s="636"/>
      <c r="X68" s="636"/>
      <c r="Y68" s="636"/>
      <c r="Z68" s="636"/>
      <c r="AA68" s="636"/>
      <c r="AB68" s="636"/>
      <c r="AC68" s="636"/>
      <c r="AD68" s="636"/>
      <c r="AE68" s="636"/>
      <c r="AF68" s="636"/>
      <c r="AG68" s="636"/>
      <c r="AH68" s="14"/>
      <c r="AI68" s="1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</row>
    <row r="69" spans="1:52" ht="13.5" customHeight="1" x14ac:dyDescent="0.25">
      <c r="A69" s="14"/>
      <c r="B69" s="14"/>
      <c r="C69" s="14"/>
      <c r="D69" s="77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77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4"/>
      <c r="AH69" s="14"/>
      <c r="AI69" s="1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</row>
    <row r="70" spans="1:52" ht="12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02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</row>
    <row r="71" spans="1:52" ht="17.25" x14ac:dyDescent="0.3">
      <c r="A71" s="80" t="s">
        <v>876</v>
      </c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</row>
    <row r="72" spans="1:52" ht="15.75" hidden="1" thickBot="1" x14ac:dyDescent="0.3"/>
    <row r="73" spans="1:52" s="81" customFormat="1" ht="15.75" hidden="1" thickBot="1" x14ac:dyDescent="0.3">
      <c r="A73" s="81" t="s">
        <v>825</v>
      </c>
      <c r="F73" s="82">
        <f>Курс_прайса*Региональная_наценка_AluPro_ALPS*Розничная_наценка_AluPro_ALPS*Дилерская_наценка_AluPro_ALPS*(1-ЦУ_AluPro_ALPS)</f>
        <v>55.485275999999999</v>
      </c>
    </row>
    <row r="74" spans="1:52" s="81" customFormat="1" hidden="1" x14ac:dyDescent="0.25">
      <c r="A74" s="116"/>
      <c r="B74" s="117">
        <v>2125</v>
      </c>
      <c r="C74" s="117">
        <v>2250</v>
      </c>
      <c r="D74" s="117">
        <v>2375</v>
      </c>
      <c r="E74" s="117">
        <v>2500</v>
      </c>
      <c r="F74" s="117">
        <v>2625</v>
      </c>
      <c r="G74" s="117">
        <v>2750</v>
      </c>
      <c r="H74" s="117">
        <v>2875</v>
      </c>
      <c r="I74" s="117">
        <v>3000</v>
      </c>
      <c r="J74" s="117">
        <v>3125</v>
      </c>
      <c r="K74" s="117">
        <v>3250</v>
      </c>
      <c r="L74" s="117">
        <v>3375</v>
      </c>
      <c r="M74" s="117">
        <v>3500</v>
      </c>
      <c r="N74" s="117">
        <v>3625</v>
      </c>
      <c r="O74" s="117">
        <v>3750</v>
      </c>
      <c r="P74" s="117">
        <v>3875</v>
      </c>
      <c r="Q74" s="117">
        <v>4000</v>
      </c>
      <c r="R74" s="117">
        <v>4125</v>
      </c>
      <c r="S74" s="117">
        <v>4250</v>
      </c>
      <c r="T74" s="117">
        <v>4375</v>
      </c>
      <c r="U74" s="117">
        <v>4500</v>
      </c>
      <c r="V74" s="117">
        <v>4625</v>
      </c>
      <c r="W74" s="117">
        <v>4750</v>
      </c>
      <c r="X74" s="117">
        <v>4875</v>
      </c>
      <c r="Y74" s="117">
        <v>5000</v>
      </c>
      <c r="Z74" s="117">
        <v>5125</v>
      </c>
      <c r="AA74" s="117">
        <v>5250</v>
      </c>
      <c r="AB74" s="117">
        <v>5375</v>
      </c>
      <c r="AC74" s="117">
        <v>5500</v>
      </c>
      <c r="AD74" s="117">
        <v>5625</v>
      </c>
      <c r="AE74" s="117">
        <v>5750</v>
      </c>
      <c r="AF74" s="117">
        <v>5875</v>
      </c>
      <c r="AG74" s="117">
        <v>6000</v>
      </c>
      <c r="AH74" s="117">
        <v>6125</v>
      </c>
      <c r="AI74" s="117">
        <v>6250</v>
      </c>
      <c r="AJ74" s="117">
        <v>6375</v>
      </c>
      <c r="AK74" s="117">
        <v>6500</v>
      </c>
      <c r="AL74" s="117">
        <v>6625</v>
      </c>
      <c r="AM74" s="117">
        <v>6750</v>
      </c>
      <c r="AN74" s="117">
        <v>6875</v>
      </c>
      <c r="AO74" s="118">
        <v>7000</v>
      </c>
    </row>
    <row r="75" spans="1:52" s="81" customFormat="1" hidden="1" x14ac:dyDescent="0.25">
      <c r="A75" s="119">
        <v>1875</v>
      </c>
      <c r="B75" s="120">
        <v>3627</v>
      </c>
      <c r="C75" s="120">
        <v>3883</v>
      </c>
      <c r="D75" s="120">
        <v>3979</v>
      </c>
      <c r="E75" s="120">
        <v>4064</v>
      </c>
      <c r="F75" s="120">
        <v>4281</v>
      </c>
      <c r="G75" s="120">
        <v>4508</v>
      </c>
      <c r="H75" s="120">
        <v>4603</v>
      </c>
      <c r="I75" s="120">
        <v>4696</v>
      </c>
      <c r="J75" s="120">
        <v>5086</v>
      </c>
      <c r="K75" s="120">
        <v>5175</v>
      </c>
      <c r="L75" s="120">
        <v>5281</v>
      </c>
      <c r="M75" s="120">
        <v>5356</v>
      </c>
      <c r="N75" s="120">
        <v>5608</v>
      </c>
      <c r="O75" s="120">
        <v>5835</v>
      </c>
      <c r="P75" s="120">
        <v>5949</v>
      </c>
      <c r="Q75" s="120">
        <v>6048</v>
      </c>
      <c r="R75" s="120">
        <v>6382</v>
      </c>
      <c r="S75" s="120">
        <v>6495</v>
      </c>
      <c r="T75" s="120">
        <v>6591</v>
      </c>
      <c r="U75" s="120">
        <v>6687</v>
      </c>
      <c r="V75" s="120">
        <v>7006</v>
      </c>
      <c r="W75" s="120">
        <v>7301</v>
      </c>
      <c r="X75" s="120">
        <v>7393</v>
      </c>
      <c r="Y75" s="120">
        <v>7500</v>
      </c>
      <c r="Z75" s="120">
        <v>7606</v>
      </c>
      <c r="AA75" s="120">
        <v>7872</v>
      </c>
      <c r="AB75" s="120">
        <v>8011</v>
      </c>
      <c r="AC75" s="120">
        <v>8135</v>
      </c>
      <c r="AD75" s="120">
        <v>8256</v>
      </c>
      <c r="AE75" s="120">
        <v>8376</v>
      </c>
      <c r="AF75" s="120">
        <v>8632</v>
      </c>
      <c r="AG75" s="120">
        <v>8767</v>
      </c>
      <c r="AH75" s="120">
        <v>9054</v>
      </c>
      <c r="AI75" s="120">
        <v>9324</v>
      </c>
      <c r="AJ75" s="120">
        <v>9463</v>
      </c>
      <c r="AK75" s="120">
        <v>9590</v>
      </c>
      <c r="AL75" s="120">
        <v>9714</v>
      </c>
      <c r="AM75" s="120">
        <v>9995</v>
      </c>
      <c r="AN75" s="120">
        <v>10133</v>
      </c>
      <c r="AO75" s="121">
        <v>10258</v>
      </c>
    </row>
    <row r="76" spans="1:52" s="81" customFormat="1" hidden="1" x14ac:dyDescent="0.25">
      <c r="A76" s="119">
        <v>2000</v>
      </c>
      <c r="B76" s="120">
        <v>3730</v>
      </c>
      <c r="C76" s="120">
        <v>3961</v>
      </c>
      <c r="D76" s="120">
        <v>4064</v>
      </c>
      <c r="E76" s="120">
        <v>4146</v>
      </c>
      <c r="F76" s="120">
        <v>4369</v>
      </c>
      <c r="G76" s="120">
        <v>4600</v>
      </c>
      <c r="H76" s="120">
        <v>4696</v>
      </c>
      <c r="I76" s="120">
        <v>4785</v>
      </c>
      <c r="J76" s="120">
        <v>5196</v>
      </c>
      <c r="K76" s="120">
        <v>5281</v>
      </c>
      <c r="L76" s="120">
        <v>5388</v>
      </c>
      <c r="M76" s="120">
        <v>5473</v>
      </c>
      <c r="N76" s="120">
        <v>5729</v>
      </c>
      <c r="O76" s="120">
        <v>5956</v>
      </c>
      <c r="P76" s="120">
        <v>6069</v>
      </c>
      <c r="Q76" s="120">
        <v>6172</v>
      </c>
      <c r="R76" s="120">
        <v>6513</v>
      </c>
      <c r="S76" s="120">
        <v>6627</v>
      </c>
      <c r="T76" s="120">
        <v>6726</v>
      </c>
      <c r="U76" s="120">
        <v>6829</v>
      </c>
      <c r="V76" s="120">
        <v>7148</v>
      </c>
      <c r="W76" s="120">
        <v>7457</v>
      </c>
      <c r="X76" s="120">
        <v>7546</v>
      </c>
      <c r="Y76" s="120">
        <v>7649</v>
      </c>
      <c r="Z76" s="120">
        <v>7766</v>
      </c>
      <c r="AA76" s="120">
        <v>8032</v>
      </c>
      <c r="AB76" s="120">
        <v>8171</v>
      </c>
      <c r="AC76" s="120">
        <v>8298</v>
      </c>
      <c r="AD76" s="120">
        <v>8423</v>
      </c>
      <c r="AE76" s="120">
        <v>8543</v>
      </c>
      <c r="AF76" s="120">
        <v>8802</v>
      </c>
      <c r="AG76" s="120">
        <v>8944</v>
      </c>
      <c r="AH76" s="120">
        <v>9235</v>
      </c>
      <c r="AI76" s="120">
        <v>9512</v>
      </c>
      <c r="AJ76" s="120">
        <v>9658</v>
      </c>
      <c r="AK76" s="120">
        <v>9793</v>
      </c>
      <c r="AL76" s="120">
        <v>9913</v>
      </c>
      <c r="AM76" s="120">
        <v>10204</v>
      </c>
      <c r="AN76" s="120">
        <v>10339</v>
      </c>
      <c r="AO76" s="121">
        <v>10467</v>
      </c>
    </row>
    <row r="77" spans="1:52" s="81" customFormat="1" hidden="1" x14ac:dyDescent="0.25">
      <c r="A77" s="119">
        <v>2125</v>
      </c>
      <c r="B77" s="120">
        <v>3826</v>
      </c>
      <c r="C77" s="120">
        <v>3979</v>
      </c>
      <c r="D77" s="120">
        <v>4146</v>
      </c>
      <c r="E77" s="120">
        <v>4366</v>
      </c>
      <c r="F77" s="120">
        <v>4461</v>
      </c>
      <c r="G77" s="120">
        <v>4696</v>
      </c>
      <c r="H77" s="120">
        <v>4799</v>
      </c>
      <c r="I77" s="120">
        <v>5036</v>
      </c>
      <c r="J77" s="120">
        <v>5303</v>
      </c>
      <c r="K77" s="120">
        <v>5399</v>
      </c>
      <c r="L77" s="120">
        <v>5509</v>
      </c>
      <c r="M77" s="120">
        <v>5778</v>
      </c>
      <c r="N77" s="120">
        <v>5839</v>
      </c>
      <c r="O77" s="120">
        <v>6069</v>
      </c>
      <c r="P77" s="120">
        <v>6172</v>
      </c>
      <c r="Q77" s="120">
        <v>6474</v>
      </c>
      <c r="R77" s="120">
        <v>6641</v>
      </c>
      <c r="S77" s="120">
        <v>6783</v>
      </c>
      <c r="T77" s="120">
        <v>6857</v>
      </c>
      <c r="U77" s="120">
        <v>7159</v>
      </c>
      <c r="V77" s="120">
        <v>7287</v>
      </c>
      <c r="W77" s="120">
        <v>7620</v>
      </c>
      <c r="X77" s="120">
        <v>7720</v>
      </c>
      <c r="Y77" s="120">
        <v>7837</v>
      </c>
      <c r="Z77" s="120">
        <v>8053</v>
      </c>
      <c r="AA77" s="120">
        <v>8344</v>
      </c>
      <c r="AB77" s="120">
        <v>8472</v>
      </c>
      <c r="AC77" s="120">
        <v>8600</v>
      </c>
      <c r="AD77" s="120">
        <v>8721</v>
      </c>
      <c r="AE77" s="120">
        <v>8852</v>
      </c>
      <c r="AF77" s="120">
        <v>9129</v>
      </c>
      <c r="AG77" s="120">
        <v>9246</v>
      </c>
      <c r="AH77" s="120">
        <v>9576</v>
      </c>
      <c r="AI77" s="120">
        <v>9828</v>
      </c>
      <c r="AJ77" s="120">
        <v>9970</v>
      </c>
      <c r="AK77" s="120">
        <v>10101</v>
      </c>
      <c r="AL77" s="120">
        <v>10240</v>
      </c>
      <c r="AM77" s="120">
        <v>10513</v>
      </c>
      <c r="AN77" s="120">
        <v>10648</v>
      </c>
      <c r="AO77" s="121">
        <v>10765</v>
      </c>
    </row>
    <row r="78" spans="1:52" s="81" customFormat="1" hidden="1" x14ac:dyDescent="0.25">
      <c r="A78" s="119">
        <v>2250</v>
      </c>
      <c r="B78" s="120">
        <v>4325</v>
      </c>
      <c r="C78" s="120">
        <v>4422</v>
      </c>
      <c r="D78" s="120">
        <v>4525</v>
      </c>
      <c r="E78" s="120">
        <v>4626</v>
      </c>
      <c r="F78" s="120">
        <v>4903</v>
      </c>
      <c r="G78" s="120">
        <v>5180</v>
      </c>
      <c r="H78" s="120">
        <v>5293</v>
      </c>
      <c r="I78" s="120">
        <v>5397</v>
      </c>
      <c r="J78" s="120">
        <v>5505</v>
      </c>
      <c r="K78" s="120">
        <v>5601</v>
      </c>
      <c r="L78" s="120">
        <v>5824</v>
      </c>
      <c r="M78" s="120">
        <v>5927</v>
      </c>
      <c r="N78" s="120">
        <v>6236</v>
      </c>
      <c r="O78" s="120">
        <v>6382</v>
      </c>
      <c r="P78" s="120">
        <v>6485</v>
      </c>
      <c r="Q78" s="120">
        <v>6722</v>
      </c>
      <c r="R78" s="120">
        <v>7049</v>
      </c>
      <c r="S78" s="120">
        <v>7187</v>
      </c>
      <c r="T78" s="120">
        <v>7297</v>
      </c>
      <c r="U78" s="120">
        <v>7425</v>
      </c>
      <c r="V78" s="120">
        <v>7784</v>
      </c>
      <c r="W78" s="120">
        <v>7894</v>
      </c>
      <c r="X78" s="120">
        <v>8004</v>
      </c>
      <c r="Y78" s="120">
        <v>8352</v>
      </c>
      <c r="Z78" s="120">
        <v>8401</v>
      </c>
      <c r="AA78" s="120">
        <v>8486</v>
      </c>
      <c r="AB78" s="120">
        <v>8611</v>
      </c>
      <c r="AC78" s="120">
        <v>8756</v>
      </c>
      <c r="AD78" s="120">
        <v>8884</v>
      </c>
      <c r="AE78" s="120">
        <v>9037</v>
      </c>
      <c r="AF78" s="120">
        <v>9285</v>
      </c>
      <c r="AG78" s="120">
        <v>9445</v>
      </c>
      <c r="AH78" s="120">
        <v>9764</v>
      </c>
      <c r="AI78" s="120">
        <v>10034</v>
      </c>
      <c r="AJ78" s="120">
        <v>10172</v>
      </c>
      <c r="AK78" s="120">
        <v>10318</v>
      </c>
      <c r="AL78" s="120">
        <v>10463</v>
      </c>
      <c r="AM78" s="120">
        <v>10740</v>
      </c>
      <c r="AN78" s="120">
        <v>10893</v>
      </c>
      <c r="AO78" s="121">
        <v>11028</v>
      </c>
    </row>
    <row r="79" spans="1:52" s="81" customFormat="1" hidden="1" x14ac:dyDescent="0.25">
      <c r="A79" s="119">
        <v>2375</v>
      </c>
      <c r="B79" s="120">
        <v>4422</v>
      </c>
      <c r="C79" s="120">
        <v>4512</v>
      </c>
      <c r="D79" s="120">
        <v>4605</v>
      </c>
      <c r="E79" s="120">
        <v>4702</v>
      </c>
      <c r="F79" s="120">
        <v>4996</v>
      </c>
      <c r="G79" s="120">
        <v>5303</v>
      </c>
      <c r="H79" s="120">
        <v>5390</v>
      </c>
      <c r="I79" s="120">
        <v>5484</v>
      </c>
      <c r="J79" s="120">
        <v>5601</v>
      </c>
      <c r="K79" s="120">
        <v>5704</v>
      </c>
      <c r="L79" s="120">
        <v>6045</v>
      </c>
      <c r="M79" s="120">
        <v>6367</v>
      </c>
      <c r="N79" s="120">
        <v>6481</v>
      </c>
      <c r="O79" s="120">
        <v>6513</v>
      </c>
      <c r="P79" s="120">
        <v>6747</v>
      </c>
      <c r="Q79" s="120">
        <v>6985</v>
      </c>
      <c r="R79" s="120">
        <v>7628</v>
      </c>
      <c r="S79" s="120">
        <v>7775</v>
      </c>
      <c r="T79" s="120">
        <v>7898</v>
      </c>
      <c r="U79" s="120">
        <v>8025</v>
      </c>
      <c r="V79" s="120">
        <v>8403</v>
      </c>
      <c r="W79" s="120">
        <v>8773</v>
      </c>
      <c r="X79" s="120">
        <v>8894</v>
      </c>
      <c r="Y79" s="120">
        <v>9007</v>
      </c>
      <c r="Z79" s="120">
        <v>9061</v>
      </c>
      <c r="AA79" s="120">
        <v>9324</v>
      </c>
      <c r="AB79" s="120">
        <v>9470</v>
      </c>
      <c r="AC79" s="120">
        <v>9633</v>
      </c>
      <c r="AD79" s="120">
        <v>9796</v>
      </c>
      <c r="AE79" s="120">
        <v>9927</v>
      </c>
      <c r="AF79" s="120">
        <v>10265</v>
      </c>
      <c r="AG79" s="120">
        <v>10417</v>
      </c>
      <c r="AH79" s="120">
        <v>10790</v>
      </c>
      <c r="AI79" s="120">
        <v>11092</v>
      </c>
      <c r="AJ79" s="120">
        <v>11251</v>
      </c>
      <c r="AK79" s="120">
        <v>11404</v>
      </c>
      <c r="AL79" s="120">
        <v>11564</v>
      </c>
      <c r="AM79" s="120">
        <v>11869</v>
      </c>
      <c r="AN79" s="120">
        <v>12046</v>
      </c>
      <c r="AO79" s="121">
        <v>12206</v>
      </c>
    </row>
    <row r="80" spans="1:52" s="81" customFormat="1" hidden="1" x14ac:dyDescent="0.25">
      <c r="A80" s="119">
        <v>2500</v>
      </c>
      <c r="B80" s="120">
        <v>4509</v>
      </c>
      <c r="C80" s="120">
        <v>4599</v>
      </c>
      <c r="D80" s="120">
        <v>4692</v>
      </c>
      <c r="E80" s="120">
        <v>4958</v>
      </c>
      <c r="F80" s="120">
        <v>5150</v>
      </c>
      <c r="G80" s="120">
        <v>5452</v>
      </c>
      <c r="H80" s="120">
        <v>5558</v>
      </c>
      <c r="I80" s="120">
        <v>5764</v>
      </c>
      <c r="J80" s="120">
        <v>5935</v>
      </c>
      <c r="K80" s="120">
        <v>6229</v>
      </c>
      <c r="L80" s="120">
        <v>6350</v>
      </c>
      <c r="M80" s="120">
        <v>6651</v>
      </c>
      <c r="N80" s="120">
        <v>6808</v>
      </c>
      <c r="O80" s="120">
        <v>7113</v>
      </c>
      <c r="P80" s="120">
        <v>7216</v>
      </c>
      <c r="Q80" s="120">
        <v>7475</v>
      </c>
      <c r="R80" s="120">
        <v>7775</v>
      </c>
      <c r="S80" s="120">
        <v>7905</v>
      </c>
      <c r="T80" s="120">
        <v>8035</v>
      </c>
      <c r="U80" s="120">
        <v>8312</v>
      </c>
      <c r="V80" s="120">
        <v>8566</v>
      </c>
      <c r="W80" s="120">
        <v>8964</v>
      </c>
      <c r="X80" s="120">
        <v>9071</v>
      </c>
      <c r="Y80" s="120">
        <v>9201</v>
      </c>
      <c r="Z80" s="120">
        <v>9605</v>
      </c>
      <c r="AA80" s="120">
        <v>9949</v>
      </c>
      <c r="AB80" s="120">
        <v>10116</v>
      </c>
      <c r="AC80" s="120">
        <v>10279</v>
      </c>
      <c r="AD80" s="120">
        <v>10449</v>
      </c>
      <c r="AE80" s="120">
        <v>10630</v>
      </c>
      <c r="AF80" s="120">
        <v>10953</v>
      </c>
      <c r="AG80" s="120">
        <v>11113</v>
      </c>
      <c r="AH80" s="120">
        <v>11493</v>
      </c>
      <c r="AI80" s="120">
        <v>11869</v>
      </c>
      <c r="AJ80" s="120">
        <v>12036</v>
      </c>
      <c r="AK80" s="120">
        <v>12210</v>
      </c>
      <c r="AL80" s="120">
        <v>12362</v>
      </c>
      <c r="AM80" s="120">
        <v>12710</v>
      </c>
      <c r="AN80" s="120">
        <v>12891</v>
      </c>
      <c r="AO80" s="121">
        <v>13086</v>
      </c>
    </row>
    <row r="81" spans="1:41" s="81" customFormat="1" hidden="1" x14ac:dyDescent="0.25">
      <c r="A81" s="119">
        <v>2625</v>
      </c>
      <c r="B81" s="120">
        <v>4540</v>
      </c>
      <c r="C81" s="120">
        <v>4667</v>
      </c>
      <c r="D81" s="120">
        <v>4937</v>
      </c>
      <c r="E81" s="120">
        <v>5186</v>
      </c>
      <c r="F81" s="120">
        <v>5367</v>
      </c>
      <c r="G81" s="120">
        <v>5576</v>
      </c>
      <c r="H81" s="120">
        <v>5803</v>
      </c>
      <c r="I81" s="120">
        <v>6080</v>
      </c>
      <c r="J81" s="120">
        <v>6392</v>
      </c>
      <c r="K81" s="120">
        <v>6534</v>
      </c>
      <c r="L81" s="120">
        <v>6666</v>
      </c>
      <c r="M81" s="120">
        <v>6978</v>
      </c>
      <c r="N81" s="120">
        <v>7106</v>
      </c>
      <c r="O81" s="120">
        <v>7454</v>
      </c>
      <c r="P81" s="120">
        <v>7574</v>
      </c>
      <c r="Q81" s="120">
        <v>7698</v>
      </c>
      <c r="R81" s="120">
        <v>8110</v>
      </c>
      <c r="S81" s="120">
        <v>8256</v>
      </c>
      <c r="T81" s="120">
        <v>8398</v>
      </c>
      <c r="U81" s="120">
        <v>8785</v>
      </c>
      <c r="V81" s="120">
        <v>8958</v>
      </c>
      <c r="W81" s="120">
        <v>9171</v>
      </c>
      <c r="X81" s="120">
        <v>9281</v>
      </c>
      <c r="Y81" s="120">
        <v>9590</v>
      </c>
      <c r="Z81" s="120">
        <v>9725</v>
      </c>
      <c r="AA81" s="120">
        <v>9952</v>
      </c>
      <c r="AB81" s="120">
        <v>10108</v>
      </c>
      <c r="AC81" s="120">
        <v>10282</v>
      </c>
      <c r="AD81" s="120">
        <v>10456</v>
      </c>
      <c r="AE81" s="120">
        <v>10605</v>
      </c>
      <c r="AF81" s="120">
        <v>10928</v>
      </c>
      <c r="AG81" s="120">
        <v>11092</v>
      </c>
      <c r="AH81" s="120">
        <v>11869</v>
      </c>
      <c r="AI81" s="120">
        <v>12568</v>
      </c>
      <c r="AJ81" s="120">
        <v>12667</v>
      </c>
      <c r="AK81" s="120">
        <v>12756</v>
      </c>
      <c r="AL81" s="120">
        <v>12831</v>
      </c>
      <c r="AM81" s="120">
        <v>12991</v>
      </c>
      <c r="AN81" s="120">
        <v>13069</v>
      </c>
      <c r="AO81" s="121">
        <v>13104</v>
      </c>
    </row>
    <row r="82" spans="1:41" s="81" customFormat="1" hidden="1" x14ac:dyDescent="0.25">
      <c r="A82" s="119">
        <v>2750</v>
      </c>
      <c r="B82" s="120">
        <v>4739</v>
      </c>
      <c r="C82" s="120">
        <v>4941</v>
      </c>
      <c r="D82" s="120">
        <v>5083</v>
      </c>
      <c r="E82" s="120">
        <v>5342</v>
      </c>
      <c r="F82" s="120">
        <v>5512</v>
      </c>
      <c r="G82" s="120">
        <v>5835</v>
      </c>
      <c r="H82" s="120">
        <v>5952</v>
      </c>
      <c r="I82" s="120">
        <v>6268</v>
      </c>
      <c r="J82" s="120">
        <v>6605</v>
      </c>
      <c r="K82" s="120">
        <v>6726</v>
      </c>
      <c r="L82" s="120">
        <v>6857</v>
      </c>
      <c r="M82" s="120">
        <v>7194</v>
      </c>
      <c r="N82" s="120">
        <v>7340</v>
      </c>
      <c r="O82" s="120">
        <v>7698</v>
      </c>
      <c r="P82" s="120">
        <v>7819</v>
      </c>
      <c r="Q82" s="120">
        <v>7936</v>
      </c>
      <c r="R82" s="120">
        <v>8376</v>
      </c>
      <c r="S82" s="120">
        <v>8543</v>
      </c>
      <c r="T82" s="120">
        <v>8703</v>
      </c>
      <c r="U82" s="120">
        <v>9111</v>
      </c>
      <c r="V82" s="120">
        <v>9260</v>
      </c>
      <c r="W82" s="120">
        <v>9455</v>
      </c>
      <c r="X82" s="120">
        <v>9590</v>
      </c>
      <c r="Y82" s="120">
        <v>9903</v>
      </c>
      <c r="Z82" s="120">
        <v>10055</v>
      </c>
      <c r="AA82" s="120">
        <v>10282</v>
      </c>
      <c r="AB82" s="120">
        <v>10460</v>
      </c>
      <c r="AC82" s="120">
        <v>10634</v>
      </c>
      <c r="AD82" s="120">
        <v>10790</v>
      </c>
      <c r="AE82" s="120">
        <v>10967</v>
      </c>
      <c r="AF82" s="120">
        <v>11312</v>
      </c>
      <c r="AG82" s="120">
        <v>11486</v>
      </c>
      <c r="AH82" s="120">
        <v>12579</v>
      </c>
      <c r="AI82" s="120">
        <v>12618</v>
      </c>
      <c r="AJ82" s="120">
        <v>12671</v>
      </c>
      <c r="AK82" s="120">
        <v>12856</v>
      </c>
      <c r="AL82" s="120">
        <v>12909</v>
      </c>
      <c r="AM82" s="120">
        <v>13115</v>
      </c>
      <c r="AN82" s="120">
        <v>13282</v>
      </c>
      <c r="AO82" s="121">
        <v>13459</v>
      </c>
    </row>
    <row r="83" spans="1:41" s="81" customFormat="1" hidden="1" x14ac:dyDescent="0.25">
      <c r="A83" s="119">
        <v>2875</v>
      </c>
      <c r="B83" s="120">
        <v>4816</v>
      </c>
      <c r="C83" s="120">
        <v>5058</v>
      </c>
      <c r="D83" s="120">
        <v>5175</v>
      </c>
      <c r="E83" s="120">
        <v>5434</v>
      </c>
      <c r="F83" s="120">
        <v>5608</v>
      </c>
      <c r="G83" s="120">
        <v>5935</v>
      </c>
      <c r="H83" s="120">
        <v>6069</v>
      </c>
      <c r="I83" s="120">
        <v>6389</v>
      </c>
      <c r="J83" s="120">
        <v>6726</v>
      </c>
      <c r="K83" s="120">
        <v>6857</v>
      </c>
      <c r="L83" s="120">
        <v>6985</v>
      </c>
      <c r="M83" s="120">
        <v>7301</v>
      </c>
      <c r="N83" s="120">
        <v>7478</v>
      </c>
      <c r="O83" s="120">
        <v>7837</v>
      </c>
      <c r="P83" s="120">
        <v>7961</v>
      </c>
      <c r="Q83" s="120">
        <v>8323</v>
      </c>
      <c r="R83" s="120">
        <v>8515</v>
      </c>
      <c r="S83" s="120">
        <v>8703</v>
      </c>
      <c r="T83" s="120">
        <v>8806</v>
      </c>
      <c r="U83" s="120">
        <v>9221</v>
      </c>
      <c r="V83" s="120">
        <v>9395</v>
      </c>
      <c r="W83" s="120">
        <v>9828</v>
      </c>
      <c r="X83" s="120">
        <v>9945</v>
      </c>
      <c r="Y83" s="120">
        <v>10080</v>
      </c>
      <c r="Z83" s="120">
        <v>10545</v>
      </c>
      <c r="AA83" s="120">
        <v>10918</v>
      </c>
      <c r="AB83" s="120">
        <v>11088</v>
      </c>
      <c r="AC83" s="120">
        <v>11283</v>
      </c>
      <c r="AD83" s="120">
        <v>11468</v>
      </c>
      <c r="AE83" s="120">
        <v>11638</v>
      </c>
      <c r="AF83" s="120">
        <v>11990</v>
      </c>
      <c r="AG83" s="120">
        <v>12160</v>
      </c>
      <c r="AH83" s="120">
        <v>12849</v>
      </c>
      <c r="AI83" s="120">
        <v>12959</v>
      </c>
      <c r="AJ83" s="120">
        <v>13140</v>
      </c>
      <c r="AK83" s="120">
        <v>13328</v>
      </c>
      <c r="AL83" s="120">
        <v>13519</v>
      </c>
      <c r="AM83" s="120">
        <v>13910</v>
      </c>
      <c r="AN83" s="120">
        <v>14055</v>
      </c>
      <c r="AO83" s="121">
        <v>14446</v>
      </c>
    </row>
    <row r="84" spans="1:41" s="81" customFormat="1" hidden="1" x14ac:dyDescent="0.25">
      <c r="A84" s="119">
        <v>3000</v>
      </c>
      <c r="B84" s="120">
        <v>5283</v>
      </c>
      <c r="C84" s="120">
        <v>5417</v>
      </c>
      <c r="D84" s="120">
        <v>5554</v>
      </c>
      <c r="E84" s="120">
        <v>5793</v>
      </c>
      <c r="F84" s="120">
        <v>6058</v>
      </c>
      <c r="G84" s="120">
        <v>6442</v>
      </c>
      <c r="H84" s="120">
        <v>6563</v>
      </c>
      <c r="I84" s="120">
        <v>6790</v>
      </c>
      <c r="J84" s="120">
        <v>7265</v>
      </c>
      <c r="K84" s="120">
        <v>7404</v>
      </c>
      <c r="L84" s="120">
        <v>7564</v>
      </c>
      <c r="M84" s="120">
        <v>7723</v>
      </c>
      <c r="N84" s="120">
        <v>8114</v>
      </c>
      <c r="O84" s="120">
        <v>8501</v>
      </c>
      <c r="P84" s="120">
        <v>8653</v>
      </c>
      <c r="Q84" s="120">
        <v>8820</v>
      </c>
      <c r="R84" s="120">
        <v>9425</v>
      </c>
      <c r="S84" s="120">
        <v>9615</v>
      </c>
      <c r="T84" s="120">
        <v>9775</v>
      </c>
      <c r="U84" s="120">
        <v>9919</v>
      </c>
      <c r="V84" s="120">
        <v>10380</v>
      </c>
      <c r="W84" s="120">
        <v>10844</v>
      </c>
      <c r="X84" s="120">
        <v>10994</v>
      </c>
      <c r="Y84" s="120">
        <v>11155</v>
      </c>
      <c r="Z84" s="120">
        <v>11198</v>
      </c>
      <c r="AA84" s="120">
        <v>11560</v>
      </c>
      <c r="AB84" s="120">
        <v>11787</v>
      </c>
      <c r="AC84" s="120">
        <v>11979</v>
      </c>
      <c r="AD84" s="120">
        <v>12142</v>
      </c>
      <c r="AE84" s="120">
        <v>12352</v>
      </c>
      <c r="AF84" s="120">
        <v>12742</v>
      </c>
      <c r="AG84" s="120">
        <v>12937</v>
      </c>
      <c r="AH84" s="120">
        <v>13491</v>
      </c>
      <c r="AI84" s="120">
        <v>13860</v>
      </c>
      <c r="AJ84" s="120">
        <v>13970</v>
      </c>
      <c r="AK84" s="120">
        <v>14172</v>
      </c>
      <c r="AL84" s="120">
        <v>14364</v>
      </c>
      <c r="AM84" s="120">
        <v>14936</v>
      </c>
      <c r="AN84" s="120">
        <v>15038</v>
      </c>
      <c r="AO84" s="121">
        <v>15159</v>
      </c>
    </row>
    <row r="85" spans="1:41" s="81" customFormat="1" hidden="1" x14ac:dyDescent="0.25">
      <c r="A85" s="119">
        <v>3125</v>
      </c>
      <c r="B85" s="120">
        <v>5364</v>
      </c>
      <c r="C85" s="120">
        <v>5507</v>
      </c>
      <c r="D85" s="120">
        <v>5697</v>
      </c>
      <c r="E85" s="120">
        <v>6126</v>
      </c>
      <c r="F85" s="120">
        <v>6346</v>
      </c>
      <c r="G85" s="120">
        <v>6605</v>
      </c>
      <c r="H85" s="120">
        <v>6754</v>
      </c>
      <c r="I85" s="120">
        <v>7255</v>
      </c>
      <c r="J85" s="120">
        <v>7645</v>
      </c>
      <c r="K85" s="120">
        <v>7772</v>
      </c>
      <c r="L85" s="120">
        <v>7905</v>
      </c>
      <c r="M85" s="120">
        <v>8288</v>
      </c>
      <c r="N85" s="120">
        <v>8486</v>
      </c>
      <c r="O85" s="120">
        <v>8917</v>
      </c>
      <c r="P85" s="120">
        <v>9077</v>
      </c>
      <c r="Q85" s="120">
        <v>9242</v>
      </c>
      <c r="R85" s="120">
        <v>9582</v>
      </c>
      <c r="S85" s="120">
        <v>9775</v>
      </c>
      <c r="T85" s="120">
        <v>9926</v>
      </c>
      <c r="U85" s="120">
        <v>10275</v>
      </c>
      <c r="V85" s="120">
        <v>10553</v>
      </c>
      <c r="W85" s="120">
        <v>11024</v>
      </c>
      <c r="X85" s="120">
        <v>11161</v>
      </c>
      <c r="Y85" s="120">
        <v>11298</v>
      </c>
      <c r="Z85" s="120">
        <v>11585</v>
      </c>
      <c r="AA85" s="120">
        <v>11738</v>
      </c>
      <c r="AB85" s="120">
        <v>11833</v>
      </c>
      <c r="AC85" s="120">
        <v>11915</v>
      </c>
      <c r="AD85" s="120">
        <v>12103</v>
      </c>
      <c r="AE85" s="120">
        <v>12295</v>
      </c>
      <c r="AF85" s="120">
        <v>12671</v>
      </c>
      <c r="AG85" s="120">
        <v>13026</v>
      </c>
      <c r="AH85" s="120">
        <v>13303</v>
      </c>
      <c r="AI85" s="120">
        <v>13693</v>
      </c>
      <c r="AJ85" s="120">
        <v>14041</v>
      </c>
      <c r="AK85" s="120">
        <v>14357</v>
      </c>
      <c r="AL85" s="120">
        <v>14474</v>
      </c>
      <c r="AM85" s="120">
        <v>14637</v>
      </c>
      <c r="AN85" s="120">
        <v>14847</v>
      </c>
      <c r="AO85" s="121">
        <v>15014</v>
      </c>
    </row>
    <row r="86" spans="1:41" s="81" customFormat="1" hidden="1" x14ac:dyDescent="0.25">
      <c r="A86" s="119">
        <v>3250</v>
      </c>
      <c r="B86" s="120">
        <v>5444</v>
      </c>
      <c r="C86" s="120">
        <v>5683</v>
      </c>
      <c r="D86" s="120">
        <v>5888</v>
      </c>
      <c r="E86" s="120">
        <v>6208</v>
      </c>
      <c r="F86" s="120">
        <v>6438</v>
      </c>
      <c r="G86" s="120">
        <v>6708</v>
      </c>
      <c r="H86" s="120">
        <v>6847</v>
      </c>
      <c r="I86" s="120">
        <v>7340</v>
      </c>
      <c r="J86" s="120">
        <v>7765</v>
      </c>
      <c r="K86" s="120">
        <v>7892</v>
      </c>
      <c r="L86" s="120">
        <v>8039</v>
      </c>
      <c r="M86" s="120">
        <v>8401</v>
      </c>
      <c r="N86" s="120">
        <v>8613</v>
      </c>
      <c r="O86" s="120">
        <v>9071</v>
      </c>
      <c r="P86" s="120">
        <v>9218</v>
      </c>
      <c r="Q86" s="120">
        <v>9640</v>
      </c>
      <c r="R86" s="120">
        <v>9849</v>
      </c>
      <c r="S86" s="120">
        <v>10027</v>
      </c>
      <c r="T86" s="120">
        <v>10204</v>
      </c>
      <c r="U86" s="120">
        <v>10698</v>
      </c>
      <c r="V86" s="120">
        <v>10882</v>
      </c>
      <c r="W86" s="120">
        <v>11181</v>
      </c>
      <c r="X86" s="120">
        <v>11338</v>
      </c>
      <c r="Y86" s="120">
        <v>11674</v>
      </c>
      <c r="Z86" s="120">
        <v>11798</v>
      </c>
      <c r="AA86" s="120">
        <v>11869</v>
      </c>
      <c r="AB86" s="120">
        <v>12068</v>
      </c>
      <c r="AC86" s="120">
        <v>12270</v>
      </c>
      <c r="AD86" s="120">
        <v>12451</v>
      </c>
      <c r="AE86" s="120">
        <v>12657</v>
      </c>
      <c r="AF86" s="120">
        <v>13044</v>
      </c>
      <c r="AG86" s="120">
        <v>13239</v>
      </c>
      <c r="AH86" s="120">
        <v>14006</v>
      </c>
      <c r="AI86" s="120">
        <v>14165</v>
      </c>
      <c r="AJ86" s="120">
        <v>14417</v>
      </c>
      <c r="AK86" s="120">
        <v>14769</v>
      </c>
      <c r="AL86" s="120">
        <v>14982</v>
      </c>
      <c r="AM86" s="120">
        <v>17360</v>
      </c>
      <c r="AN86" s="120">
        <v>17409</v>
      </c>
      <c r="AO86" s="121">
        <v>17470</v>
      </c>
    </row>
    <row r="87" spans="1:41" s="81" customFormat="1" hidden="1" x14ac:dyDescent="0.25">
      <c r="A87" s="119">
        <v>3375</v>
      </c>
      <c r="B87" s="120">
        <v>5788</v>
      </c>
      <c r="C87" s="120">
        <v>5915</v>
      </c>
      <c r="D87" s="120">
        <v>6048</v>
      </c>
      <c r="E87" s="120">
        <v>6289</v>
      </c>
      <c r="F87" s="120">
        <v>6606</v>
      </c>
      <c r="G87" s="120">
        <v>7013</v>
      </c>
      <c r="H87" s="120">
        <v>7177</v>
      </c>
      <c r="I87" s="120">
        <v>7461</v>
      </c>
      <c r="J87" s="120">
        <v>7882</v>
      </c>
      <c r="K87" s="120">
        <v>8019</v>
      </c>
      <c r="L87" s="120">
        <v>8152</v>
      </c>
      <c r="M87" s="120">
        <v>8532</v>
      </c>
      <c r="N87" s="120">
        <v>8767</v>
      </c>
      <c r="O87" s="120">
        <v>9218</v>
      </c>
      <c r="P87" s="120">
        <v>9348</v>
      </c>
      <c r="Q87" s="120">
        <v>9739</v>
      </c>
      <c r="R87" s="120">
        <v>9984</v>
      </c>
      <c r="S87" s="120">
        <v>10187</v>
      </c>
      <c r="T87" s="120">
        <v>10360</v>
      </c>
      <c r="U87" s="120">
        <v>10854</v>
      </c>
      <c r="V87" s="120">
        <v>11038</v>
      </c>
      <c r="W87" s="120">
        <v>11355</v>
      </c>
      <c r="X87" s="120">
        <v>11691</v>
      </c>
      <c r="Y87" s="120">
        <v>11844</v>
      </c>
      <c r="Z87" s="120">
        <v>12096</v>
      </c>
      <c r="AA87" s="120">
        <v>12483</v>
      </c>
      <c r="AB87" s="120">
        <v>12707</v>
      </c>
      <c r="AC87" s="120">
        <v>12920</v>
      </c>
      <c r="AD87" s="120">
        <v>13108</v>
      </c>
      <c r="AE87" s="120">
        <v>13328</v>
      </c>
      <c r="AF87" s="120">
        <v>13995</v>
      </c>
      <c r="AG87" s="120">
        <v>14080</v>
      </c>
      <c r="AH87" s="120">
        <v>14421</v>
      </c>
      <c r="AI87" s="120">
        <v>14840</v>
      </c>
      <c r="AJ87" s="120">
        <v>15294</v>
      </c>
      <c r="AK87" s="120">
        <v>15482</v>
      </c>
      <c r="AL87" s="120">
        <v>17026</v>
      </c>
      <c r="AM87" s="120">
        <v>17363</v>
      </c>
      <c r="AN87" s="120">
        <v>17441</v>
      </c>
      <c r="AO87" s="121">
        <v>17857</v>
      </c>
    </row>
    <row r="88" spans="1:41" s="81" customFormat="1" hidden="1" x14ac:dyDescent="0.25">
      <c r="A88" s="119">
        <v>3500</v>
      </c>
      <c r="B88" s="120">
        <v>6022</v>
      </c>
      <c r="C88" s="120">
        <v>6158</v>
      </c>
      <c r="D88" s="120">
        <v>6302</v>
      </c>
      <c r="E88" s="120">
        <v>6751</v>
      </c>
      <c r="F88" s="120">
        <v>6999</v>
      </c>
      <c r="G88" s="120">
        <v>7327</v>
      </c>
      <c r="H88" s="120">
        <v>7458</v>
      </c>
      <c r="I88" s="120">
        <v>7716</v>
      </c>
      <c r="J88" s="120">
        <v>8186</v>
      </c>
      <c r="K88" s="120">
        <v>8346</v>
      </c>
      <c r="L88" s="120">
        <v>8513</v>
      </c>
      <c r="M88" s="120">
        <v>8898</v>
      </c>
      <c r="N88" s="120">
        <v>9177</v>
      </c>
      <c r="O88" s="120">
        <v>9679</v>
      </c>
      <c r="P88" s="120">
        <v>9835</v>
      </c>
      <c r="Q88" s="120">
        <v>10268</v>
      </c>
      <c r="R88" s="120">
        <v>10499</v>
      </c>
      <c r="S88" s="120">
        <v>10683</v>
      </c>
      <c r="T88" s="120">
        <v>10854</v>
      </c>
      <c r="U88" s="120">
        <v>11358</v>
      </c>
      <c r="V88" s="120">
        <v>11486</v>
      </c>
      <c r="W88" s="120">
        <v>11965</v>
      </c>
      <c r="X88" s="120">
        <v>12107</v>
      </c>
      <c r="Y88" s="120">
        <v>12274</v>
      </c>
      <c r="Z88" s="120">
        <v>12412</v>
      </c>
      <c r="AA88" s="120">
        <v>12831</v>
      </c>
      <c r="AB88" s="120">
        <v>13044</v>
      </c>
      <c r="AC88" s="120">
        <v>13264</v>
      </c>
      <c r="AD88" s="120">
        <v>13782</v>
      </c>
      <c r="AE88" s="120">
        <v>13867</v>
      </c>
      <c r="AF88" s="120">
        <v>14169</v>
      </c>
      <c r="AG88" s="120">
        <v>14311</v>
      </c>
      <c r="AH88" s="120">
        <v>14815</v>
      </c>
      <c r="AI88" s="120">
        <v>15358</v>
      </c>
      <c r="AJ88" s="120">
        <v>15695</v>
      </c>
      <c r="AK88" s="120">
        <v>17083</v>
      </c>
      <c r="AL88" s="120">
        <v>17377</v>
      </c>
      <c r="AM88" s="120">
        <v>17921</v>
      </c>
      <c r="AN88" s="120">
        <v>17949</v>
      </c>
      <c r="AO88" s="121">
        <v>18126</v>
      </c>
    </row>
    <row r="89" spans="1:41" s="81" customFormat="1" hidden="1" x14ac:dyDescent="0.25">
      <c r="A89" s="119">
        <v>3625</v>
      </c>
      <c r="B89" s="120">
        <v>6128</v>
      </c>
      <c r="C89" s="120">
        <v>6252</v>
      </c>
      <c r="D89" s="120">
        <v>6379</v>
      </c>
      <c r="E89" s="120">
        <v>6815</v>
      </c>
      <c r="F89" s="120">
        <v>7056</v>
      </c>
      <c r="G89" s="120">
        <v>7397</v>
      </c>
      <c r="H89" s="120">
        <v>7677</v>
      </c>
      <c r="I89" s="120">
        <v>8046</v>
      </c>
      <c r="J89" s="120">
        <v>8504</v>
      </c>
      <c r="K89" s="120">
        <v>8689</v>
      </c>
      <c r="L89" s="120">
        <v>8848</v>
      </c>
      <c r="M89" s="120">
        <v>9278</v>
      </c>
      <c r="N89" s="120">
        <v>9541</v>
      </c>
      <c r="O89" s="120">
        <v>10055</v>
      </c>
      <c r="P89" s="120">
        <v>10233</v>
      </c>
      <c r="Q89" s="120">
        <v>10403</v>
      </c>
      <c r="R89" s="120">
        <v>10957</v>
      </c>
      <c r="S89" s="120">
        <v>11148</v>
      </c>
      <c r="T89" s="120">
        <v>11315</v>
      </c>
      <c r="U89" s="120">
        <v>11478</v>
      </c>
      <c r="V89" s="120">
        <v>11986</v>
      </c>
      <c r="W89" s="120">
        <v>12352</v>
      </c>
      <c r="X89" s="120">
        <v>12643</v>
      </c>
      <c r="Y89" s="120">
        <v>12785</v>
      </c>
      <c r="Z89" s="120">
        <v>13125</v>
      </c>
      <c r="AA89" s="120">
        <v>13590</v>
      </c>
      <c r="AB89" s="120">
        <v>13821</v>
      </c>
      <c r="AC89" s="120">
        <v>14353</v>
      </c>
      <c r="AD89" s="120">
        <v>14371</v>
      </c>
      <c r="AE89" s="120">
        <v>14850</v>
      </c>
      <c r="AF89" s="120">
        <v>15014</v>
      </c>
      <c r="AG89" s="120">
        <v>15234</v>
      </c>
      <c r="AH89" s="120">
        <v>15890</v>
      </c>
      <c r="AI89" s="120">
        <v>17899</v>
      </c>
      <c r="AJ89" s="120">
        <v>18194</v>
      </c>
      <c r="AK89" s="120">
        <v>18265</v>
      </c>
      <c r="AL89" s="120">
        <v>18332</v>
      </c>
      <c r="AM89" s="120">
        <v>18478</v>
      </c>
      <c r="AN89" s="120">
        <v>19482</v>
      </c>
      <c r="AO89" s="121">
        <v>19660</v>
      </c>
    </row>
    <row r="90" spans="1:41" s="81" customFormat="1" hidden="1" x14ac:dyDescent="0.25">
      <c r="A90" s="119">
        <v>3750</v>
      </c>
      <c r="B90" s="120">
        <v>6589</v>
      </c>
      <c r="C90" s="120">
        <v>6763</v>
      </c>
      <c r="D90" s="120">
        <v>6943</v>
      </c>
      <c r="E90" s="120">
        <v>7216</v>
      </c>
      <c r="F90" s="120">
        <v>7625</v>
      </c>
      <c r="G90" s="120">
        <v>8105</v>
      </c>
      <c r="H90" s="120">
        <v>8272</v>
      </c>
      <c r="I90" s="120">
        <v>8446</v>
      </c>
      <c r="J90" s="120">
        <v>9114</v>
      </c>
      <c r="K90" s="120">
        <v>9301</v>
      </c>
      <c r="L90" s="120">
        <v>9515</v>
      </c>
      <c r="M90" s="120">
        <v>9739</v>
      </c>
      <c r="N90" s="120">
        <v>10270</v>
      </c>
      <c r="O90" s="120">
        <v>10801</v>
      </c>
      <c r="P90" s="120">
        <v>10981</v>
      </c>
      <c r="Q90" s="120">
        <v>11145</v>
      </c>
      <c r="R90" s="120">
        <v>11565</v>
      </c>
      <c r="S90" s="120">
        <v>11772</v>
      </c>
      <c r="T90" s="120">
        <v>11959</v>
      </c>
      <c r="U90" s="120">
        <v>12133</v>
      </c>
      <c r="V90" s="120">
        <v>12661</v>
      </c>
      <c r="W90" s="120">
        <v>13182</v>
      </c>
      <c r="X90" s="120">
        <v>13369</v>
      </c>
      <c r="Y90" s="120">
        <v>13549</v>
      </c>
      <c r="Z90" s="120">
        <v>13573</v>
      </c>
      <c r="AA90" s="120">
        <v>13793</v>
      </c>
      <c r="AB90" s="120">
        <v>14020</v>
      </c>
      <c r="AC90" s="120">
        <v>14041</v>
      </c>
      <c r="AD90" s="120">
        <v>14180</v>
      </c>
      <c r="AE90" s="120">
        <v>14421</v>
      </c>
      <c r="AF90" s="120">
        <v>14904</v>
      </c>
      <c r="AG90" s="120">
        <v>15152</v>
      </c>
      <c r="AH90" s="120">
        <v>17427</v>
      </c>
      <c r="AI90" s="120">
        <v>17470</v>
      </c>
      <c r="AJ90" s="120">
        <v>17771</v>
      </c>
      <c r="AK90" s="120">
        <v>17970</v>
      </c>
      <c r="AL90" s="120">
        <v>18126</v>
      </c>
      <c r="AM90" s="120">
        <v>18975</v>
      </c>
      <c r="AN90" s="120">
        <v>19003</v>
      </c>
      <c r="AO90" s="121">
        <v>19081</v>
      </c>
    </row>
    <row r="91" spans="1:41" s="81" customFormat="1" hidden="1" x14ac:dyDescent="0.25">
      <c r="A91" s="119">
        <v>3875</v>
      </c>
      <c r="B91" s="120">
        <v>6693</v>
      </c>
      <c r="C91" s="120">
        <v>6856</v>
      </c>
      <c r="D91" s="120">
        <v>7023</v>
      </c>
      <c r="E91" s="120">
        <v>7276</v>
      </c>
      <c r="F91" s="120">
        <v>7711</v>
      </c>
      <c r="G91" s="120">
        <v>8239</v>
      </c>
      <c r="H91" s="120">
        <v>8386</v>
      </c>
      <c r="I91" s="120">
        <v>8653</v>
      </c>
      <c r="J91" s="120">
        <v>9228</v>
      </c>
      <c r="K91" s="120">
        <v>9421</v>
      </c>
      <c r="L91" s="120">
        <v>9645</v>
      </c>
      <c r="M91" s="120">
        <v>9869</v>
      </c>
      <c r="N91" s="120">
        <v>10407</v>
      </c>
      <c r="O91" s="120">
        <v>10958</v>
      </c>
      <c r="P91" s="120">
        <v>11135</v>
      </c>
      <c r="Q91" s="120">
        <v>11312</v>
      </c>
      <c r="R91" s="120">
        <v>11706</v>
      </c>
      <c r="S91" s="120">
        <v>11903</v>
      </c>
      <c r="T91" s="120">
        <v>12093</v>
      </c>
      <c r="U91" s="120">
        <v>12398</v>
      </c>
      <c r="V91" s="120">
        <v>12814</v>
      </c>
      <c r="W91" s="120">
        <v>13369</v>
      </c>
      <c r="X91" s="120">
        <v>13546</v>
      </c>
      <c r="Y91" s="120">
        <v>13857</v>
      </c>
      <c r="Z91" s="120">
        <v>14006</v>
      </c>
      <c r="AA91" s="120">
        <v>14133</v>
      </c>
      <c r="AB91" s="120">
        <v>14357</v>
      </c>
      <c r="AC91" s="120">
        <v>14595</v>
      </c>
      <c r="AD91" s="120">
        <v>14833</v>
      </c>
      <c r="AE91" s="120">
        <v>15074</v>
      </c>
      <c r="AF91" s="120">
        <v>16760</v>
      </c>
      <c r="AG91" s="120">
        <v>16930</v>
      </c>
      <c r="AH91" s="120">
        <v>18109</v>
      </c>
      <c r="AI91" s="120">
        <v>18297</v>
      </c>
      <c r="AJ91" s="120">
        <v>18936</v>
      </c>
      <c r="AK91" s="120">
        <v>19120</v>
      </c>
      <c r="AL91" s="120">
        <v>19635</v>
      </c>
      <c r="AM91" s="120">
        <v>20100</v>
      </c>
      <c r="AN91" s="120">
        <v>20128</v>
      </c>
      <c r="AO91" s="121">
        <v>20146</v>
      </c>
    </row>
    <row r="92" spans="1:41" s="81" customFormat="1" hidden="1" x14ac:dyDescent="0.25">
      <c r="A92" s="119">
        <v>4000</v>
      </c>
      <c r="B92" s="120">
        <v>6927</v>
      </c>
      <c r="C92" s="120">
        <v>7097</v>
      </c>
      <c r="D92" s="120">
        <v>7271</v>
      </c>
      <c r="E92" s="120">
        <v>7528</v>
      </c>
      <c r="F92" s="120">
        <v>7895</v>
      </c>
      <c r="G92" s="120">
        <v>8343</v>
      </c>
      <c r="H92" s="120">
        <v>8496</v>
      </c>
      <c r="I92" s="120">
        <v>8763</v>
      </c>
      <c r="J92" s="120">
        <v>9334</v>
      </c>
      <c r="K92" s="120">
        <v>9515</v>
      </c>
      <c r="L92" s="120">
        <v>9709</v>
      </c>
      <c r="M92" s="120">
        <v>10105</v>
      </c>
      <c r="N92" s="120">
        <v>10493</v>
      </c>
      <c r="O92" s="120">
        <v>11094</v>
      </c>
      <c r="P92" s="120">
        <v>11288</v>
      </c>
      <c r="Q92" s="120">
        <v>11472</v>
      </c>
      <c r="R92" s="120">
        <v>11975</v>
      </c>
      <c r="S92" s="120">
        <v>12178</v>
      </c>
      <c r="T92" s="120">
        <v>12362</v>
      </c>
      <c r="U92" s="120">
        <v>12934</v>
      </c>
      <c r="V92" s="120">
        <v>13115</v>
      </c>
      <c r="W92" s="120">
        <v>13654</v>
      </c>
      <c r="X92" s="120">
        <v>13849</v>
      </c>
      <c r="Y92" s="120">
        <v>14048</v>
      </c>
      <c r="Z92" s="120">
        <v>14091</v>
      </c>
      <c r="AA92" s="120">
        <v>14144</v>
      </c>
      <c r="AB92" s="120">
        <v>14680</v>
      </c>
      <c r="AC92" s="120">
        <v>14772</v>
      </c>
      <c r="AD92" s="120">
        <v>14854</v>
      </c>
      <c r="AE92" s="120">
        <v>16419</v>
      </c>
      <c r="AF92" s="120">
        <v>16881</v>
      </c>
      <c r="AG92" s="120">
        <v>17047</v>
      </c>
      <c r="AH92" s="120">
        <v>18109</v>
      </c>
      <c r="AI92" s="120">
        <v>18510</v>
      </c>
      <c r="AJ92" s="120">
        <v>18936</v>
      </c>
      <c r="AK92" s="120">
        <v>19244</v>
      </c>
      <c r="AL92" s="120">
        <v>19646</v>
      </c>
      <c r="AM92" s="120">
        <v>20100</v>
      </c>
      <c r="AN92" s="120">
        <v>20135</v>
      </c>
      <c r="AO92" s="121">
        <v>20178</v>
      </c>
    </row>
    <row r="93" spans="1:41" s="81" customFormat="1" hidden="1" x14ac:dyDescent="0.25">
      <c r="A93" s="119">
        <v>4125</v>
      </c>
      <c r="B93" s="120">
        <v>7027</v>
      </c>
      <c r="C93" s="120">
        <v>7194</v>
      </c>
      <c r="D93" s="120">
        <v>7361</v>
      </c>
      <c r="E93" s="120">
        <v>7635</v>
      </c>
      <c r="F93" s="120">
        <v>8105</v>
      </c>
      <c r="G93" s="120">
        <v>8663</v>
      </c>
      <c r="H93" s="120">
        <v>8854</v>
      </c>
      <c r="I93" s="120">
        <v>9154</v>
      </c>
      <c r="J93" s="120">
        <v>9719</v>
      </c>
      <c r="K93" s="120">
        <v>9876</v>
      </c>
      <c r="L93" s="120">
        <v>10073</v>
      </c>
      <c r="M93" s="120">
        <v>10485</v>
      </c>
      <c r="N93" s="120">
        <v>10851</v>
      </c>
      <c r="O93" s="120">
        <v>11432</v>
      </c>
      <c r="P93" s="120">
        <v>11679</v>
      </c>
      <c r="Q93" s="120">
        <v>11906</v>
      </c>
      <c r="R93" s="120">
        <v>12455</v>
      </c>
      <c r="S93" s="120">
        <v>12667</v>
      </c>
      <c r="T93" s="120">
        <v>12849</v>
      </c>
      <c r="U93" s="120">
        <v>13392</v>
      </c>
      <c r="V93" s="120">
        <v>13569</v>
      </c>
      <c r="W93" s="120">
        <v>14023</v>
      </c>
      <c r="X93" s="120">
        <v>14343</v>
      </c>
      <c r="Y93" s="120">
        <v>14534</v>
      </c>
      <c r="Z93" s="120">
        <v>14570</v>
      </c>
      <c r="AA93" s="120">
        <v>14637</v>
      </c>
      <c r="AB93" s="120">
        <v>14683</v>
      </c>
      <c r="AC93" s="120">
        <v>14907</v>
      </c>
      <c r="AD93" s="120">
        <v>16110</v>
      </c>
      <c r="AE93" s="120">
        <v>16920</v>
      </c>
      <c r="AF93" s="120">
        <v>17072</v>
      </c>
      <c r="AG93" s="120">
        <v>17243</v>
      </c>
      <c r="AH93" s="120">
        <v>18552</v>
      </c>
      <c r="AI93" s="120">
        <v>18588</v>
      </c>
      <c r="AJ93" s="120">
        <v>18950</v>
      </c>
      <c r="AK93" s="120">
        <v>19482</v>
      </c>
      <c r="AL93" s="120">
        <v>19667</v>
      </c>
      <c r="AM93" s="120">
        <v>20110</v>
      </c>
      <c r="AN93" s="120">
        <v>20139</v>
      </c>
      <c r="AO93" s="121">
        <v>21090</v>
      </c>
    </row>
    <row r="94" spans="1:41" s="81" customFormat="1" hidden="1" x14ac:dyDescent="0.25">
      <c r="A94" s="119">
        <v>4250</v>
      </c>
      <c r="B94" s="120">
        <v>7117</v>
      </c>
      <c r="C94" s="120">
        <v>7287</v>
      </c>
      <c r="D94" s="120">
        <v>7458</v>
      </c>
      <c r="E94" s="120">
        <v>7940</v>
      </c>
      <c r="F94" s="120">
        <v>8291</v>
      </c>
      <c r="G94" s="120">
        <v>8770</v>
      </c>
      <c r="H94" s="120">
        <v>8960</v>
      </c>
      <c r="I94" s="120">
        <v>9253</v>
      </c>
      <c r="J94" s="120">
        <v>9835</v>
      </c>
      <c r="K94" s="120">
        <v>9996</v>
      </c>
      <c r="L94" s="120">
        <v>10196</v>
      </c>
      <c r="M94" s="120">
        <v>10598</v>
      </c>
      <c r="N94" s="120">
        <v>10981</v>
      </c>
      <c r="O94" s="120">
        <v>11565</v>
      </c>
      <c r="P94" s="120">
        <v>11786</v>
      </c>
      <c r="Q94" s="120">
        <v>12010</v>
      </c>
      <c r="R94" s="120">
        <v>12554</v>
      </c>
      <c r="S94" s="120">
        <v>12774</v>
      </c>
      <c r="T94" s="120">
        <v>12962</v>
      </c>
      <c r="U94" s="120">
        <v>13569</v>
      </c>
      <c r="V94" s="120">
        <v>13736</v>
      </c>
      <c r="W94" s="120">
        <v>14314</v>
      </c>
      <c r="X94" s="120">
        <v>14502</v>
      </c>
      <c r="Y94" s="120">
        <v>14701</v>
      </c>
      <c r="Z94" s="120">
        <v>14772</v>
      </c>
      <c r="AA94" s="120">
        <v>14836</v>
      </c>
      <c r="AB94" s="120">
        <v>14992</v>
      </c>
      <c r="AC94" s="120">
        <v>16160</v>
      </c>
      <c r="AD94" s="120">
        <v>16930</v>
      </c>
      <c r="AE94" s="120">
        <v>17157</v>
      </c>
      <c r="AF94" s="120">
        <v>18020</v>
      </c>
      <c r="AG94" s="120">
        <v>18194</v>
      </c>
      <c r="AH94" s="120">
        <v>18581</v>
      </c>
      <c r="AI94" s="120">
        <v>18978</v>
      </c>
      <c r="AJ94" s="120">
        <v>19180</v>
      </c>
      <c r="AK94" s="120">
        <v>19706</v>
      </c>
      <c r="AL94" s="120">
        <v>19961</v>
      </c>
      <c r="AM94" s="120">
        <v>20135</v>
      </c>
      <c r="AN94" s="120">
        <v>21168</v>
      </c>
      <c r="AO94" s="121">
        <v>21179</v>
      </c>
    </row>
    <row r="95" spans="1:41" s="81" customFormat="1" hidden="1" x14ac:dyDescent="0.25">
      <c r="A95" s="119">
        <v>4375</v>
      </c>
      <c r="B95" s="120">
        <v>7207</v>
      </c>
      <c r="C95" s="120">
        <v>7367</v>
      </c>
      <c r="D95" s="120">
        <v>7528</v>
      </c>
      <c r="E95" s="120">
        <v>7990</v>
      </c>
      <c r="F95" s="120">
        <v>8352</v>
      </c>
      <c r="G95" s="120">
        <v>8830</v>
      </c>
      <c r="H95" s="120">
        <v>9044</v>
      </c>
      <c r="I95" s="120">
        <v>9367</v>
      </c>
      <c r="J95" s="120">
        <v>9956</v>
      </c>
      <c r="K95" s="120">
        <v>10123</v>
      </c>
      <c r="L95" s="120">
        <v>10323</v>
      </c>
      <c r="M95" s="120">
        <v>10737</v>
      </c>
      <c r="N95" s="120">
        <v>11125</v>
      </c>
      <c r="O95" s="120">
        <v>11716</v>
      </c>
      <c r="P95" s="120">
        <v>11939</v>
      </c>
      <c r="Q95" s="120">
        <v>12526</v>
      </c>
      <c r="R95" s="120">
        <v>12685</v>
      </c>
      <c r="S95" s="120">
        <v>12927</v>
      </c>
      <c r="T95" s="120">
        <v>13129</v>
      </c>
      <c r="U95" s="120">
        <v>13729</v>
      </c>
      <c r="V95" s="120">
        <v>13910</v>
      </c>
      <c r="W95" s="120">
        <v>14361</v>
      </c>
      <c r="X95" s="120">
        <v>14564</v>
      </c>
      <c r="Y95" s="120">
        <v>15319</v>
      </c>
      <c r="Z95" s="120">
        <v>15166</v>
      </c>
      <c r="AA95" s="120">
        <v>15393</v>
      </c>
      <c r="AB95" s="120">
        <v>16167</v>
      </c>
      <c r="AC95" s="120">
        <v>17008</v>
      </c>
      <c r="AD95" s="120">
        <v>17193</v>
      </c>
      <c r="AE95" s="120">
        <v>18126</v>
      </c>
      <c r="AF95" s="120">
        <v>18236</v>
      </c>
      <c r="AG95" s="120">
        <v>18460</v>
      </c>
      <c r="AH95" s="120">
        <v>19646</v>
      </c>
      <c r="AI95" s="120">
        <v>19670</v>
      </c>
      <c r="AJ95" s="120">
        <v>19706</v>
      </c>
      <c r="AK95" s="120">
        <v>19944</v>
      </c>
      <c r="AL95" s="120">
        <v>20185</v>
      </c>
      <c r="AM95" s="120">
        <v>21005</v>
      </c>
      <c r="AN95" s="120">
        <v>21175</v>
      </c>
      <c r="AO95" s="121">
        <v>21204</v>
      </c>
    </row>
    <row r="96" spans="1:41" s="81" customFormat="1" hidden="1" x14ac:dyDescent="0.25">
      <c r="A96" s="119">
        <v>4500</v>
      </c>
      <c r="B96" s="120">
        <v>7701</v>
      </c>
      <c r="C96" s="120">
        <v>7892</v>
      </c>
      <c r="D96" s="120">
        <v>8092</v>
      </c>
      <c r="E96" s="120">
        <v>8366</v>
      </c>
      <c r="F96" s="120">
        <v>8937</v>
      </c>
      <c r="G96" s="120">
        <v>9578</v>
      </c>
      <c r="H96" s="120">
        <v>9772</v>
      </c>
      <c r="I96" s="120">
        <v>10045</v>
      </c>
      <c r="J96" s="120">
        <v>10754</v>
      </c>
      <c r="K96" s="120">
        <v>10961</v>
      </c>
      <c r="L96" s="120">
        <v>11201</v>
      </c>
      <c r="M96" s="120">
        <v>11428</v>
      </c>
      <c r="N96" s="120">
        <v>12093</v>
      </c>
      <c r="O96" s="120">
        <v>12771</v>
      </c>
      <c r="P96" s="120">
        <v>12988</v>
      </c>
      <c r="Q96" s="120">
        <v>13205</v>
      </c>
      <c r="R96" s="120">
        <v>13676</v>
      </c>
      <c r="S96" s="120">
        <v>13913</v>
      </c>
      <c r="T96" s="120">
        <v>14124</v>
      </c>
      <c r="U96" s="120">
        <v>14574</v>
      </c>
      <c r="V96" s="120">
        <v>15070</v>
      </c>
      <c r="W96" s="120">
        <v>15630</v>
      </c>
      <c r="X96" s="120">
        <v>15837</v>
      </c>
      <c r="Y96" s="120">
        <v>16128</v>
      </c>
      <c r="Z96" s="120">
        <v>16739</v>
      </c>
      <c r="AA96" s="120">
        <v>17289</v>
      </c>
      <c r="AB96" s="120">
        <v>18169</v>
      </c>
      <c r="AC96" s="120">
        <v>18350</v>
      </c>
      <c r="AD96" s="120">
        <v>18613</v>
      </c>
      <c r="AE96" s="120">
        <v>18836</v>
      </c>
      <c r="AF96" s="120">
        <v>18957</v>
      </c>
      <c r="AG96" s="120">
        <v>19539</v>
      </c>
      <c r="AH96" s="120">
        <v>19954</v>
      </c>
      <c r="AI96" s="120">
        <v>20000</v>
      </c>
      <c r="AJ96" s="120">
        <v>21232</v>
      </c>
      <c r="AK96" s="120">
        <v>21264</v>
      </c>
      <c r="AL96" s="120">
        <v>21427</v>
      </c>
      <c r="AM96" s="120">
        <v>21754</v>
      </c>
      <c r="AN96" s="120">
        <v>21889</v>
      </c>
      <c r="AO96" s="121">
        <v>22545</v>
      </c>
    </row>
    <row r="97" spans="1:41" s="81" customFormat="1" hidden="1" x14ac:dyDescent="0.25">
      <c r="A97" s="119">
        <v>4625</v>
      </c>
      <c r="B97" s="120">
        <v>7792</v>
      </c>
      <c r="C97" s="120">
        <v>7979</v>
      </c>
      <c r="D97" s="120">
        <v>8176</v>
      </c>
      <c r="E97" s="120">
        <v>8465</v>
      </c>
      <c r="F97" s="120">
        <v>9037</v>
      </c>
      <c r="G97" s="120">
        <v>9679</v>
      </c>
      <c r="H97" s="120">
        <v>9882</v>
      </c>
      <c r="I97" s="120">
        <v>10201</v>
      </c>
      <c r="J97" s="120">
        <v>10871</v>
      </c>
      <c r="K97" s="120">
        <v>11048</v>
      </c>
      <c r="L97" s="120">
        <v>11298</v>
      </c>
      <c r="M97" s="120">
        <v>11552</v>
      </c>
      <c r="N97" s="120">
        <v>12240</v>
      </c>
      <c r="O97" s="120">
        <v>12911</v>
      </c>
      <c r="P97" s="120">
        <v>13132</v>
      </c>
      <c r="Q97" s="120">
        <v>13352</v>
      </c>
      <c r="R97" s="120">
        <v>13826</v>
      </c>
      <c r="S97" s="120">
        <v>14126</v>
      </c>
      <c r="T97" s="120">
        <v>14343</v>
      </c>
      <c r="U97" s="120">
        <v>14975</v>
      </c>
      <c r="V97" s="120">
        <v>15202</v>
      </c>
      <c r="W97" s="120">
        <v>15780</v>
      </c>
      <c r="X97" s="120">
        <v>16011</v>
      </c>
      <c r="Y97" s="120">
        <v>16224</v>
      </c>
      <c r="Z97" s="120">
        <v>17544</v>
      </c>
      <c r="AA97" s="120">
        <v>17818</v>
      </c>
      <c r="AB97" s="120">
        <v>18368</v>
      </c>
      <c r="AC97" s="120">
        <v>18620</v>
      </c>
      <c r="AD97" s="120">
        <v>18861</v>
      </c>
      <c r="AE97" s="120">
        <v>18985</v>
      </c>
      <c r="AF97" s="120">
        <v>19567</v>
      </c>
      <c r="AG97" s="120">
        <v>19763</v>
      </c>
      <c r="AH97" s="120">
        <v>20182</v>
      </c>
      <c r="AI97" s="120">
        <v>20441</v>
      </c>
      <c r="AJ97" s="120">
        <v>21388</v>
      </c>
      <c r="AK97" s="120">
        <v>21427</v>
      </c>
      <c r="AL97" s="120">
        <v>21594</v>
      </c>
      <c r="AM97" s="120">
        <v>21786</v>
      </c>
      <c r="AN97" s="120">
        <v>22609</v>
      </c>
      <c r="AO97" s="121">
        <v>22797</v>
      </c>
    </row>
    <row r="98" spans="1:41" s="81" customFormat="1" hidden="1" x14ac:dyDescent="0.25">
      <c r="A98" s="119">
        <v>4750</v>
      </c>
      <c r="B98" s="120">
        <v>7878</v>
      </c>
      <c r="C98" s="120">
        <v>8069</v>
      </c>
      <c r="D98" s="120">
        <v>8269</v>
      </c>
      <c r="E98" s="120">
        <v>8792</v>
      </c>
      <c r="F98" s="120">
        <v>9207</v>
      </c>
      <c r="G98" s="120">
        <v>9792</v>
      </c>
      <c r="H98" s="120">
        <v>10002</v>
      </c>
      <c r="I98" s="120">
        <v>10297</v>
      </c>
      <c r="J98" s="120">
        <v>10981</v>
      </c>
      <c r="K98" s="120">
        <v>11161</v>
      </c>
      <c r="L98" s="120">
        <v>11378</v>
      </c>
      <c r="M98" s="120">
        <v>11812</v>
      </c>
      <c r="N98" s="120">
        <v>12344</v>
      </c>
      <c r="O98" s="120">
        <v>13055</v>
      </c>
      <c r="P98" s="120">
        <v>13275</v>
      </c>
      <c r="Q98" s="120">
        <v>13601</v>
      </c>
      <c r="R98" s="120">
        <v>14048</v>
      </c>
      <c r="S98" s="120">
        <v>14314</v>
      </c>
      <c r="T98" s="120">
        <v>14510</v>
      </c>
      <c r="U98" s="120">
        <v>15149</v>
      </c>
      <c r="V98" s="120">
        <v>15365</v>
      </c>
      <c r="W98" s="120">
        <v>16018</v>
      </c>
      <c r="X98" s="120">
        <v>16256</v>
      </c>
      <c r="Y98" s="120">
        <v>16480</v>
      </c>
      <c r="Z98" s="120">
        <v>17732</v>
      </c>
      <c r="AA98" s="120">
        <v>17921</v>
      </c>
      <c r="AB98" s="120">
        <v>18620</v>
      </c>
      <c r="AC98" s="120">
        <v>18861</v>
      </c>
      <c r="AD98" s="120">
        <v>19120</v>
      </c>
      <c r="AE98" s="120">
        <v>19188</v>
      </c>
      <c r="AF98" s="120">
        <v>19795</v>
      </c>
      <c r="AG98" s="120">
        <v>19976</v>
      </c>
      <c r="AH98" s="120">
        <v>20820</v>
      </c>
      <c r="AI98" s="120">
        <v>21424</v>
      </c>
      <c r="AJ98" s="120">
        <v>21612</v>
      </c>
      <c r="AK98" s="120">
        <v>21796</v>
      </c>
      <c r="AL98" s="120">
        <v>21835</v>
      </c>
      <c r="AM98" s="120">
        <v>22662</v>
      </c>
      <c r="AN98" s="120">
        <v>22865</v>
      </c>
      <c r="AO98" s="121">
        <v>23060</v>
      </c>
    </row>
    <row r="99" spans="1:41" s="81" customFormat="1" hidden="1" x14ac:dyDescent="0.25">
      <c r="A99" s="119">
        <v>4875</v>
      </c>
      <c r="B99" s="120">
        <v>7942</v>
      </c>
      <c r="C99" s="120">
        <v>8149</v>
      </c>
      <c r="D99" s="120">
        <v>8359</v>
      </c>
      <c r="E99" s="120">
        <v>8887</v>
      </c>
      <c r="F99" s="120">
        <v>9296</v>
      </c>
      <c r="G99" s="120">
        <v>9892</v>
      </c>
      <c r="H99" s="120">
        <v>10106</v>
      </c>
      <c r="I99" s="120">
        <v>10403</v>
      </c>
      <c r="J99" s="120">
        <v>11105</v>
      </c>
      <c r="K99" s="120">
        <v>11295</v>
      </c>
      <c r="L99" s="120">
        <v>11519</v>
      </c>
      <c r="M99" s="120">
        <v>11933</v>
      </c>
      <c r="N99" s="120">
        <v>12424</v>
      </c>
      <c r="O99" s="120">
        <v>13105</v>
      </c>
      <c r="P99" s="120">
        <v>13376</v>
      </c>
      <c r="Q99" s="120">
        <v>14009</v>
      </c>
      <c r="R99" s="120">
        <v>14215</v>
      </c>
      <c r="S99" s="120">
        <v>14449</v>
      </c>
      <c r="T99" s="120">
        <v>14655</v>
      </c>
      <c r="U99" s="120">
        <v>15294</v>
      </c>
      <c r="V99" s="120">
        <v>15528</v>
      </c>
      <c r="W99" s="120">
        <v>16181</v>
      </c>
      <c r="X99" s="120">
        <v>16419</v>
      </c>
      <c r="Y99" s="120">
        <v>16643</v>
      </c>
      <c r="Z99" s="120">
        <v>17921</v>
      </c>
      <c r="AA99" s="120">
        <v>18677</v>
      </c>
      <c r="AB99" s="120">
        <v>18836</v>
      </c>
      <c r="AC99" s="120">
        <v>19039</v>
      </c>
      <c r="AD99" s="120">
        <v>19213</v>
      </c>
      <c r="AE99" s="120">
        <v>19401</v>
      </c>
      <c r="AF99" s="120">
        <v>20015</v>
      </c>
      <c r="AG99" s="120">
        <v>20441</v>
      </c>
      <c r="AH99" s="120">
        <v>21087</v>
      </c>
      <c r="AI99" s="120">
        <v>21651</v>
      </c>
      <c r="AJ99" s="120">
        <v>21690</v>
      </c>
      <c r="AK99" s="120">
        <v>22031</v>
      </c>
      <c r="AL99" s="120">
        <v>22762</v>
      </c>
      <c r="AM99" s="120">
        <v>22925</v>
      </c>
      <c r="AN99" s="120">
        <v>23127</v>
      </c>
      <c r="AO99" s="121">
        <v>23152</v>
      </c>
    </row>
    <row r="100" spans="1:41" s="81" customFormat="1" hidden="1" x14ac:dyDescent="0.25">
      <c r="A100" s="119">
        <v>5000</v>
      </c>
      <c r="B100" s="120">
        <v>8061</v>
      </c>
      <c r="C100" s="120">
        <v>8239</v>
      </c>
      <c r="D100" s="120">
        <v>9077</v>
      </c>
      <c r="E100" s="120">
        <v>9926</v>
      </c>
      <c r="F100" s="120">
        <v>10296</v>
      </c>
      <c r="G100" s="120">
        <v>10667</v>
      </c>
      <c r="H100" s="120">
        <v>11044</v>
      </c>
      <c r="I100" s="120">
        <v>11405</v>
      </c>
      <c r="J100" s="120">
        <v>11776</v>
      </c>
      <c r="K100" s="120">
        <v>12153</v>
      </c>
      <c r="L100" s="120">
        <v>12514</v>
      </c>
      <c r="M100" s="120">
        <v>12885</v>
      </c>
      <c r="N100" s="120">
        <v>13262</v>
      </c>
      <c r="O100" s="120">
        <v>13626</v>
      </c>
      <c r="P100" s="120">
        <v>13997</v>
      </c>
      <c r="Q100" s="120">
        <v>14374</v>
      </c>
      <c r="R100" s="120">
        <v>14755</v>
      </c>
      <c r="S100" s="120">
        <v>15120</v>
      </c>
      <c r="T100" s="120">
        <v>15507</v>
      </c>
      <c r="U100" s="120">
        <v>16188</v>
      </c>
      <c r="V100" s="120">
        <v>16572</v>
      </c>
      <c r="W100" s="120">
        <v>16955</v>
      </c>
      <c r="X100" s="120">
        <v>17331</v>
      </c>
      <c r="Y100" s="120">
        <v>17711</v>
      </c>
      <c r="Z100" s="120">
        <v>18822</v>
      </c>
      <c r="AA100" s="120">
        <v>19429</v>
      </c>
      <c r="AB100" s="120">
        <v>19610</v>
      </c>
      <c r="AC100" s="120">
        <v>19795</v>
      </c>
      <c r="AD100" s="120">
        <v>20011</v>
      </c>
      <c r="AE100" s="120">
        <v>20203</v>
      </c>
      <c r="AF100" s="120">
        <v>20632</v>
      </c>
      <c r="AG100" s="120">
        <v>21221</v>
      </c>
      <c r="AH100" s="120">
        <v>21949</v>
      </c>
      <c r="AI100" s="120">
        <v>22311</v>
      </c>
      <c r="AJ100" s="120">
        <v>22762</v>
      </c>
      <c r="AK100" s="120">
        <v>22808</v>
      </c>
      <c r="AL100" s="120">
        <v>23674</v>
      </c>
      <c r="AM100" s="120">
        <v>23883</v>
      </c>
      <c r="AN100" s="120">
        <v>23912</v>
      </c>
      <c r="AO100" s="121">
        <v>24213</v>
      </c>
    </row>
    <row r="101" spans="1:41" s="81" customFormat="1" hidden="1" x14ac:dyDescent="0.25">
      <c r="A101" s="119">
        <v>5125</v>
      </c>
      <c r="B101" s="120">
        <v>8259</v>
      </c>
      <c r="C101" s="120">
        <v>8639</v>
      </c>
      <c r="D101" s="120">
        <v>9091</v>
      </c>
      <c r="E101" s="120">
        <v>9972</v>
      </c>
      <c r="F101" s="120">
        <v>10333</v>
      </c>
      <c r="G101" s="120">
        <v>10707</v>
      </c>
      <c r="H101" s="120">
        <v>11098</v>
      </c>
      <c r="I101" s="120">
        <v>11442</v>
      </c>
      <c r="J101" s="120">
        <v>11816</v>
      </c>
      <c r="K101" s="120">
        <v>12173</v>
      </c>
      <c r="L101" s="120">
        <v>12534</v>
      </c>
      <c r="M101" s="120">
        <v>12909</v>
      </c>
      <c r="N101" s="120">
        <v>13302</v>
      </c>
      <c r="O101" s="120">
        <v>13663</v>
      </c>
      <c r="P101" s="120">
        <v>14037</v>
      </c>
      <c r="Q101" s="120">
        <v>14745</v>
      </c>
      <c r="R101" s="120">
        <v>15129</v>
      </c>
      <c r="S101" s="120">
        <v>15514</v>
      </c>
      <c r="T101" s="120">
        <v>15890</v>
      </c>
      <c r="U101" s="120">
        <v>16593</v>
      </c>
      <c r="V101" s="120">
        <v>16652</v>
      </c>
      <c r="W101" s="120">
        <v>17029</v>
      </c>
      <c r="X101" s="120">
        <v>17420</v>
      </c>
      <c r="Y101" s="120">
        <v>18116</v>
      </c>
      <c r="Z101" s="120">
        <v>19706</v>
      </c>
      <c r="AA101" s="120">
        <v>20011</v>
      </c>
      <c r="AB101" s="120">
        <v>20206</v>
      </c>
      <c r="AC101" s="120">
        <v>20401</v>
      </c>
      <c r="AD101" s="120">
        <v>21257</v>
      </c>
      <c r="AE101" s="120">
        <v>21466</v>
      </c>
      <c r="AF101" s="120">
        <v>21683</v>
      </c>
      <c r="AG101" s="120">
        <v>21899</v>
      </c>
      <c r="AH101" s="120">
        <v>22283</v>
      </c>
      <c r="AI101" s="120">
        <v>22677</v>
      </c>
      <c r="AJ101" s="120">
        <v>23028</v>
      </c>
      <c r="AK101" s="120">
        <v>23340</v>
      </c>
      <c r="AL101" s="120">
        <v>23841</v>
      </c>
      <c r="AM101" s="120">
        <v>24260</v>
      </c>
      <c r="AN101" s="120">
        <v>24419</v>
      </c>
      <c r="AO101" s="121">
        <v>24512</v>
      </c>
    </row>
    <row r="102" spans="1:41" s="81" customFormat="1" hidden="1" x14ac:dyDescent="0.25">
      <c r="A102" s="119">
        <v>5250</v>
      </c>
      <c r="B102" s="120">
        <v>8423</v>
      </c>
      <c r="C102" s="120">
        <v>8742</v>
      </c>
      <c r="D102" s="120">
        <v>9304</v>
      </c>
      <c r="E102" s="120">
        <v>9992</v>
      </c>
      <c r="F102" s="120">
        <v>10373</v>
      </c>
      <c r="G102" s="120">
        <v>10744</v>
      </c>
      <c r="H102" s="120">
        <v>11151</v>
      </c>
      <c r="I102" s="120">
        <v>11450</v>
      </c>
      <c r="J102" s="120">
        <v>11853</v>
      </c>
      <c r="K102" s="120">
        <v>12210</v>
      </c>
      <c r="L102" s="120">
        <v>12587</v>
      </c>
      <c r="M102" s="120">
        <v>13282</v>
      </c>
      <c r="N102" s="120">
        <v>13339</v>
      </c>
      <c r="O102" s="120">
        <v>13821</v>
      </c>
      <c r="P102" s="120">
        <v>14090</v>
      </c>
      <c r="Q102" s="120">
        <v>15129</v>
      </c>
      <c r="R102" s="120">
        <v>15514</v>
      </c>
      <c r="S102" s="120">
        <v>15914</v>
      </c>
      <c r="T102" s="120">
        <v>16311</v>
      </c>
      <c r="U102" s="120">
        <v>16695</v>
      </c>
      <c r="V102" s="120">
        <v>17175</v>
      </c>
      <c r="W102" s="120">
        <v>17310</v>
      </c>
      <c r="X102" s="120">
        <v>17510</v>
      </c>
      <c r="Y102" s="120">
        <v>18694</v>
      </c>
      <c r="Z102" s="120">
        <v>20504</v>
      </c>
      <c r="AA102" s="120">
        <v>20795</v>
      </c>
      <c r="AB102" s="120">
        <v>20998</v>
      </c>
      <c r="AC102" s="120">
        <v>21523</v>
      </c>
      <c r="AD102" s="120">
        <v>22162</v>
      </c>
      <c r="AE102" s="120">
        <v>22325</v>
      </c>
      <c r="AF102" s="120">
        <v>22843</v>
      </c>
      <c r="AG102" s="120">
        <v>23064</v>
      </c>
      <c r="AH102" s="120">
        <v>23202</v>
      </c>
      <c r="AI102" s="120">
        <v>23667</v>
      </c>
      <c r="AJ102" s="120">
        <v>24150</v>
      </c>
      <c r="AK102" s="120">
        <v>24341</v>
      </c>
      <c r="AL102" s="120">
        <v>24717</v>
      </c>
      <c r="AM102" s="120">
        <v>25165</v>
      </c>
      <c r="AN102" s="120">
        <v>25410</v>
      </c>
      <c r="AO102" s="121">
        <v>26013</v>
      </c>
    </row>
    <row r="103" spans="1:41" s="81" customFormat="1" hidden="1" x14ac:dyDescent="0.25">
      <c r="A103" s="119">
        <v>5375</v>
      </c>
      <c r="B103" s="120">
        <v>8830</v>
      </c>
      <c r="C103" s="120">
        <v>8845</v>
      </c>
      <c r="D103" s="120">
        <v>9411</v>
      </c>
      <c r="E103" s="120">
        <v>10027</v>
      </c>
      <c r="F103" s="120">
        <v>10380</v>
      </c>
      <c r="G103" s="120">
        <v>10814</v>
      </c>
      <c r="H103" s="120">
        <v>11208</v>
      </c>
      <c r="I103" s="120">
        <v>11606</v>
      </c>
      <c r="J103" s="120">
        <v>11889</v>
      </c>
      <c r="K103" s="120">
        <v>12350</v>
      </c>
      <c r="L103" s="120">
        <v>12646</v>
      </c>
      <c r="M103" s="120">
        <v>13459</v>
      </c>
      <c r="N103" s="120">
        <v>13367</v>
      </c>
      <c r="O103" s="120">
        <v>14020</v>
      </c>
      <c r="P103" s="120">
        <v>14169</v>
      </c>
      <c r="Q103" s="120">
        <v>15166</v>
      </c>
      <c r="R103" s="120">
        <v>15550</v>
      </c>
      <c r="S103" s="120">
        <v>15970</v>
      </c>
      <c r="T103" s="120">
        <v>16345</v>
      </c>
      <c r="U103" s="120">
        <v>17193</v>
      </c>
      <c r="V103" s="120">
        <v>17228</v>
      </c>
      <c r="W103" s="120">
        <v>17370</v>
      </c>
      <c r="X103" s="120">
        <v>17818</v>
      </c>
      <c r="Y103" s="120">
        <v>18801</v>
      </c>
      <c r="Z103" s="120">
        <v>20863</v>
      </c>
      <c r="AA103" s="120">
        <v>21097</v>
      </c>
      <c r="AB103" s="120">
        <v>21267</v>
      </c>
      <c r="AC103" s="120">
        <v>21654</v>
      </c>
      <c r="AD103" s="120">
        <v>22304</v>
      </c>
      <c r="AE103" s="120">
        <v>22574</v>
      </c>
      <c r="AF103" s="120">
        <v>23074</v>
      </c>
      <c r="AG103" s="120">
        <v>23443</v>
      </c>
      <c r="AH103" s="120">
        <v>24079</v>
      </c>
      <c r="AI103" s="120">
        <v>24288</v>
      </c>
      <c r="AJ103" s="120">
        <v>24402</v>
      </c>
      <c r="AK103" s="120">
        <v>24849</v>
      </c>
      <c r="AL103" s="120">
        <v>25225</v>
      </c>
      <c r="AM103" s="120">
        <v>25431</v>
      </c>
      <c r="AN103" s="120">
        <v>26056</v>
      </c>
      <c r="AO103" s="121">
        <v>26279</v>
      </c>
    </row>
    <row r="104" spans="1:41" s="81" customFormat="1" hidden="1" x14ac:dyDescent="0.25">
      <c r="A104" s="119">
        <v>5500</v>
      </c>
      <c r="B104" s="120">
        <v>8994</v>
      </c>
      <c r="C104" s="120">
        <v>9377</v>
      </c>
      <c r="D104" s="120">
        <v>9714</v>
      </c>
      <c r="E104" s="120">
        <v>10449</v>
      </c>
      <c r="F104" s="120">
        <v>10527</v>
      </c>
      <c r="G104" s="120">
        <v>10925</v>
      </c>
      <c r="H104" s="120">
        <v>11358</v>
      </c>
      <c r="I104" s="120">
        <v>11826</v>
      </c>
      <c r="J104" s="120">
        <v>12316</v>
      </c>
      <c r="K104" s="120">
        <v>12600</v>
      </c>
      <c r="L104" s="120">
        <v>12927</v>
      </c>
      <c r="M104" s="120">
        <v>13970</v>
      </c>
      <c r="N104" s="120">
        <v>13942</v>
      </c>
      <c r="O104" s="120">
        <v>14325</v>
      </c>
      <c r="P104" s="120">
        <v>14637</v>
      </c>
      <c r="Q104" s="120">
        <v>15592</v>
      </c>
      <c r="R104" s="120">
        <v>15642</v>
      </c>
      <c r="S104" s="120">
        <v>16007</v>
      </c>
      <c r="T104" s="120">
        <v>16717</v>
      </c>
      <c r="U104" s="120">
        <v>17576</v>
      </c>
      <c r="V104" s="120">
        <v>17633</v>
      </c>
      <c r="W104" s="120">
        <v>18517</v>
      </c>
      <c r="X104" s="120">
        <v>18694</v>
      </c>
      <c r="Y104" s="120">
        <v>18872</v>
      </c>
      <c r="Z104" s="120">
        <v>21069</v>
      </c>
      <c r="AA104" s="120">
        <v>21303</v>
      </c>
      <c r="AB104" s="120">
        <v>21488</v>
      </c>
      <c r="AC104" s="120">
        <v>21874</v>
      </c>
      <c r="AD104" s="120">
        <v>22567</v>
      </c>
      <c r="AE104" s="120">
        <v>22833</v>
      </c>
      <c r="AF104" s="120">
        <v>23213</v>
      </c>
      <c r="AG104" s="120">
        <v>23773</v>
      </c>
      <c r="AH104" s="120">
        <v>24228</v>
      </c>
      <c r="AI104" s="120">
        <v>24533</v>
      </c>
      <c r="AJ104" s="120">
        <v>25062</v>
      </c>
      <c r="AK104" s="120">
        <v>25151</v>
      </c>
      <c r="AL104" s="120">
        <v>25466</v>
      </c>
      <c r="AM104" s="120">
        <v>25835</v>
      </c>
      <c r="AN104" s="120">
        <v>26318</v>
      </c>
      <c r="AO104" s="121">
        <v>26911</v>
      </c>
    </row>
    <row r="105" spans="1:41" s="81" customFormat="1" hidden="1" x14ac:dyDescent="0.25">
      <c r="A105" s="119">
        <v>5625</v>
      </c>
      <c r="B105" s="120">
        <v>9334</v>
      </c>
      <c r="C105" s="120">
        <v>9682</v>
      </c>
      <c r="D105" s="120">
        <v>10043</v>
      </c>
      <c r="E105" s="120">
        <v>10499</v>
      </c>
      <c r="F105" s="120">
        <v>10829</v>
      </c>
      <c r="G105" s="120">
        <v>11241</v>
      </c>
      <c r="H105" s="120">
        <v>11706</v>
      </c>
      <c r="I105" s="120">
        <v>12277</v>
      </c>
      <c r="J105" s="120">
        <v>12795</v>
      </c>
      <c r="K105" s="120">
        <v>13047</v>
      </c>
      <c r="L105" s="120">
        <v>13349</v>
      </c>
      <c r="M105" s="120">
        <v>14169</v>
      </c>
      <c r="N105" s="120">
        <v>14613</v>
      </c>
      <c r="O105" s="120">
        <v>14818</v>
      </c>
      <c r="P105" s="120">
        <v>15365</v>
      </c>
      <c r="Q105" s="120">
        <v>16181</v>
      </c>
      <c r="R105" s="120">
        <v>16433</v>
      </c>
      <c r="S105" s="120">
        <v>16884</v>
      </c>
      <c r="T105" s="120">
        <v>17370</v>
      </c>
      <c r="U105" s="120">
        <v>17896</v>
      </c>
      <c r="V105" s="120">
        <v>18123</v>
      </c>
      <c r="W105" s="120">
        <v>18929</v>
      </c>
      <c r="X105" s="120">
        <v>19021</v>
      </c>
      <c r="Y105" s="120">
        <v>19237</v>
      </c>
      <c r="Z105" s="120">
        <v>21612</v>
      </c>
      <c r="AA105" s="120">
        <v>21750</v>
      </c>
      <c r="AB105" s="120">
        <v>22375</v>
      </c>
      <c r="AC105" s="120">
        <v>23088</v>
      </c>
      <c r="AD105" s="120">
        <v>23585</v>
      </c>
      <c r="AE105" s="120">
        <v>23834</v>
      </c>
      <c r="AF105" s="120">
        <v>24426</v>
      </c>
      <c r="AG105" s="120">
        <v>24920</v>
      </c>
      <c r="AH105" s="120">
        <v>25090</v>
      </c>
      <c r="AI105" s="120">
        <v>25331</v>
      </c>
      <c r="AJ105" s="120">
        <v>25974</v>
      </c>
      <c r="AK105" s="120">
        <v>26155</v>
      </c>
      <c r="AL105" s="120">
        <v>26560</v>
      </c>
      <c r="AM105" s="120">
        <v>27422</v>
      </c>
      <c r="AN105" s="120">
        <v>27553</v>
      </c>
      <c r="AO105" s="121">
        <v>27820</v>
      </c>
    </row>
    <row r="106" spans="1:41" s="81" customFormat="1" hidden="1" x14ac:dyDescent="0.25">
      <c r="A106" s="119">
        <v>5750</v>
      </c>
      <c r="B106" s="120">
        <v>9495</v>
      </c>
      <c r="C106" s="120">
        <v>9782</v>
      </c>
      <c r="D106" s="120">
        <v>10133</v>
      </c>
      <c r="E106" s="120">
        <v>10825</v>
      </c>
      <c r="F106" s="120">
        <v>11099</v>
      </c>
      <c r="G106" s="120">
        <v>11447</v>
      </c>
      <c r="H106" s="120">
        <v>11897</v>
      </c>
      <c r="I106" s="120">
        <v>12387</v>
      </c>
      <c r="J106" s="120">
        <v>12909</v>
      </c>
      <c r="K106" s="120">
        <v>13175</v>
      </c>
      <c r="L106" s="120">
        <v>13651</v>
      </c>
      <c r="M106" s="120">
        <v>14304</v>
      </c>
      <c r="N106" s="120">
        <v>14769</v>
      </c>
      <c r="O106" s="120">
        <v>15152</v>
      </c>
      <c r="P106" s="120">
        <v>15511</v>
      </c>
      <c r="Q106" s="120">
        <v>16330</v>
      </c>
      <c r="R106" s="120">
        <v>16693</v>
      </c>
      <c r="S106" s="120">
        <v>17069</v>
      </c>
      <c r="T106" s="120">
        <v>17548</v>
      </c>
      <c r="U106" s="120">
        <v>18077</v>
      </c>
      <c r="V106" s="120">
        <v>18322</v>
      </c>
      <c r="W106" s="120">
        <v>19046</v>
      </c>
      <c r="X106" s="120">
        <v>19216</v>
      </c>
      <c r="Y106" s="120">
        <v>19482</v>
      </c>
      <c r="Z106" s="120">
        <v>21871</v>
      </c>
      <c r="AA106" s="120">
        <v>22474</v>
      </c>
      <c r="AB106" s="120">
        <v>22694</v>
      </c>
      <c r="AC106" s="120">
        <v>23543</v>
      </c>
      <c r="AD106" s="120">
        <v>24313</v>
      </c>
      <c r="AE106" s="120">
        <v>24565</v>
      </c>
      <c r="AF106" s="120">
        <v>25264</v>
      </c>
      <c r="AG106" s="120">
        <v>25395</v>
      </c>
      <c r="AH106" s="120">
        <v>25623</v>
      </c>
      <c r="AI106" s="120">
        <v>25807</v>
      </c>
      <c r="AJ106" s="120">
        <v>26212</v>
      </c>
      <c r="AK106" s="120">
        <v>26822</v>
      </c>
      <c r="AL106" s="120">
        <v>27060</v>
      </c>
      <c r="AM106" s="120">
        <v>27894</v>
      </c>
      <c r="AN106" s="120">
        <v>28054</v>
      </c>
      <c r="AO106" s="121">
        <v>28206</v>
      </c>
    </row>
    <row r="107" spans="1:41" s="81" customFormat="1" hidden="1" x14ac:dyDescent="0.25">
      <c r="A107" s="119">
        <v>5875</v>
      </c>
      <c r="B107" s="120">
        <v>9682</v>
      </c>
      <c r="C107" s="120">
        <v>10073</v>
      </c>
      <c r="D107" s="120">
        <v>10350</v>
      </c>
      <c r="E107" s="120">
        <v>10925</v>
      </c>
      <c r="F107" s="120">
        <v>11312</v>
      </c>
      <c r="G107" s="120">
        <v>11706</v>
      </c>
      <c r="H107" s="120">
        <v>12068</v>
      </c>
      <c r="I107" s="120">
        <v>12742</v>
      </c>
      <c r="J107" s="120">
        <v>13047</v>
      </c>
      <c r="K107" s="120">
        <v>13434</v>
      </c>
      <c r="L107" s="120">
        <v>13789</v>
      </c>
      <c r="M107" s="120">
        <v>14538</v>
      </c>
      <c r="N107" s="120">
        <v>14918</v>
      </c>
      <c r="O107" s="120">
        <v>15432</v>
      </c>
      <c r="P107" s="120">
        <v>15670</v>
      </c>
      <c r="Q107" s="120">
        <v>16504</v>
      </c>
      <c r="R107" s="120">
        <v>17026</v>
      </c>
      <c r="S107" s="120">
        <v>17505</v>
      </c>
      <c r="T107" s="120">
        <v>17729</v>
      </c>
      <c r="U107" s="120">
        <v>18275</v>
      </c>
      <c r="V107" s="120">
        <v>18570</v>
      </c>
      <c r="W107" s="120">
        <v>19142</v>
      </c>
      <c r="X107" s="120">
        <v>19404</v>
      </c>
      <c r="Y107" s="120">
        <v>19912</v>
      </c>
      <c r="Z107" s="120">
        <v>22073</v>
      </c>
      <c r="AA107" s="120">
        <v>22680</v>
      </c>
      <c r="AB107" s="120">
        <v>23415</v>
      </c>
      <c r="AC107" s="120">
        <v>23908</v>
      </c>
      <c r="AD107" s="120">
        <v>24771</v>
      </c>
      <c r="AE107" s="120">
        <v>25165</v>
      </c>
      <c r="AF107" s="120">
        <v>25484</v>
      </c>
      <c r="AG107" s="120">
        <v>25623</v>
      </c>
      <c r="AH107" s="120">
        <v>25846</v>
      </c>
      <c r="AI107" s="120">
        <v>26173</v>
      </c>
      <c r="AJ107" s="120">
        <v>26854</v>
      </c>
      <c r="AK107" s="120">
        <v>27472</v>
      </c>
      <c r="AL107" s="120">
        <v>27820</v>
      </c>
      <c r="AM107" s="120">
        <v>28192</v>
      </c>
      <c r="AN107" s="120">
        <v>28448</v>
      </c>
      <c r="AO107" s="121">
        <v>28824</v>
      </c>
    </row>
    <row r="108" spans="1:41" s="81" customFormat="1" ht="15.75" hidden="1" thickBot="1" x14ac:dyDescent="0.3">
      <c r="A108" s="122">
        <v>6000</v>
      </c>
      <c r="B108" s="123">
        <v>9846</v>
      </c>
      <c r="C108" s="123">
        <v>10213</v>
      </c>
      <c r="D108" s="123">
        <v>10513</v>
      </c>
      <c r="E108" s="123">
        <v>11088</v>
      </c>
      <c r="F108" s="123">
        <v>11447</v>
      </c>
      <c r="G108" s="123">
        <v>11869</v>
      </c>
      <c r="H108" s="123">
        <v>12298</v>
      </c>
      <c r="I108" s="123">
        <v>12916</v>
      </c>
      <c r="J108" s="123">
        <v>13228</v>
      </c>
      <c r="K108" s="123">
        <v>13622</v>
      </c>
      <c r="L108" s="123">
        <v>14048</v>
      </c>
      <c r="M108" s="123">
        <v>14737</v>
      </c>
      <c r="N108" s="123">
        <v>15127</v>
      </c>
      <c r="O108" s="123">
        <v>15649</v>
      </c>
      <c r="P108" s="123">
        <v>15869</v>
      </c>
      <c r="Q108" s="123">
        <v>16724</v>
      </c>
      <c r="R108" s="123">
        <v>17243</v>
      </c>
      <c r="S108" s="123">
        <v>17743</v>
      </c>
      <c r="T108" s="123">
        <v>17977</v>
      </c>
      <c r="U108" s="123">
        <v>18861</v>
      </c>
      <c r="V108" s="123">
        <v>19180</v>
      </c>
      <c r="W108" s="123">
        <v>19642</v>
      </c>
      <c r="X108" s="123">
        <v>20022</v>
      </c>
      <c r="Y108" s="123">
        <v>20565</v>
      </c>
      <c r="Z108" s="123">
        <v>22748</v>
      </c>
      <c r="AA108" s="123">
        <v>23369</v>
      </c>
      <c r="AB108" s="123">
        <v>24121</v>
      </c>
      <c r="AC108" s="123">
        <v>24618</v>
      </c>
      <c r="AD108" s="123">
        <v>25534</v>
      </c>
      <c r="AE108" s="123">
        <v>25935</v>
      </c>
      <c r="AF108" s="123">
        <v>26119</v>
      </c>
      <c r="AG108" s="123">
        <v>26247</v>
      </c>
      <c r="AH108" s="123">
        <v>26627</v>
      </c>
      <c r="AI108" s="123">
        <v>26971</v>
      </c>
      <c r="AJ108" s="123">
        <v>27688</v>
      </c>
      <c r="AK108" s="123">
        <v>28313</v>
      </c>
      <c r="AL108" s="123">
        <v>28519</v>
      </c>
      <c r="AM108" s="123">
        <v>29048</v>
      </c>
      <c r="AN108" s="123">
        <v>29310</v>
      </c>
      <c r="AO108" s="124">
        <v>29545</v>
      </c>
    </row>
    <row r="109" spans="1:41" s="81" customFormat="1" hidden="1" x14ac:dyDescent="0.25"/>
    <row r="110" spans="1:41" hidden="1" x14ac:dyDescent="0.25"/>
  </sheetData>
  <sheetProtection password="BE26" sheet="1" objects="1" scenarios="1"/>
  <mergeCells count="12">
    <mergeCell ref="D66:R67"/>
    <mergeCell ref="V66:AG68"/>
    <mergeCell ref="J4:AO4"/>
    <mergeCell ref="A13:E14"/>
    <mergeCell ref="AQ7:AY19"/>
    <mergeCell ref="F13:H13"/>
    <mergeCell ref="AQ21:AY21"/>
    <mergeCell ref="D61:R61"/>
    <mergeCell ref="V61:AG63"/>
    <mergeCell ref="J14:AB14"/>
    <mergeCell ref="J17:AJ18"/>
    <mergeCell ref="J13:AB13"/>
  </mergeCells>
  <hyperlinks>
    <hyperlink ref="A1:D1" location="Содержание!A1" display="Вернуться к содержанию"/>
    <hyperlink ref="A1" location="Содержание!Область_печати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9" orientation="landscape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70C0"/>
  </sheetPr>
  <dimension ref="A1:BA110"/>
  <sheetViews>
    <sheetView showRowColHeaders="0" zoomScale="70" zoomScaleNormal="70" zoomScaleSheetLayoutView="100" workbookViewId="0">
      <pane ySplit="1" topLeftCell="A2" activePane="bottomLeft" state="frozen"/>
      <selection pane="bottomLeft" activeCell="C14" sqref="C14"/>
    </sheetView>
  </sheetViews>
  <sheetFormatPr defaultColWidth="0" defaultRowHeight="15" zeroHeight="1" x14ac:dyDescent="0.25"/>
  <cols>
    <col min="1" max="1" width="6.140625" style="13" customWidth="1"/>
    <col min="2" max="41" width="7.85546875" style="13" customWidth="1"/>
    <col min="42" max="42" width="2.5703125" style="13" customWidth="1"/>
    <col min="43" max="51" width="6.140625" style="13" customWidth="1"/>
    <col min="52" max="52" width="9.5703125" style="13" customWidth="1"/>
    <col min="53" max="53" width="1.7109375" style="13" hidden="1" customWidth="1"/>
    <col min="54" max="16384" width="9.140625" style="13" hidden="1"/>
  </cols>
  <sheetData>
    <row r="1" spans="1:52" ht="21" x14ac:dyDescent="0.35">
      <c r="A1" s="646" t="s">
        <v>61</v>
      </c>
      <c r="B1" s="646"/>
      <c r="C1" s="646"/>
      <c r="D1" s="646"/>
      <c r="F1" s="14"/>
      <c r="G1" s="14"/>
      <c r="H1" s="14"/>
      <c r="J1" s="17" t="s">
        <v>267</v>
      </c>
      <c r="K1" s="14"/>
      <c r="L1" s="14"/>
      <c r="M1" s="14"/>
      <c r="N1" s="14"/>
      <c r="O1" s="14"/>
      <c r="P1" s="14"/>
      <c r="R1" s="14"/>
      <c r="S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</row>
    <row r="2" spans="1:52" s="52" customFormat="1" x14ac:dyDescent="0.25">
      <c r="A2" s="182" t="str">
        <f>VLOOKUP(Тип_прайслиста,Тип_прайслиста_значения,2,FALSE)</f>
        <v>РОЗНИЧНЫЙ ПРАЙС-ЛИСТ НА СЕКЦИОННЫЕ ВОРОТА ГРУППЫ КОМПАНИЙ "АЛЮТЕХ" НА РЫНКЕ РОССИЙСКОЙ ФЕДЕРАЦИИ</v>
      </c>
    </row>
    <row r="3" spans="1:52" ht="15.75" x14ac:dyDescent="0.25">
      <c r="A3" s="60"/>
      <c r="B3" s="103"/>
      <c r="C3" s="103" t="s">
        <v>89</v>
      </c>
      <c r="D3" s="103"/>
      <c r="E3" s="103"/>
      <c r="F3" s="103"/>
      <c r="G3" s="103"/>
      <c r="H3" s="103"/>
      <c r="I3" s="103"/>
      <c r="J3" s="103" t="s">
        <v>90</v>
      </c>
      <c r="K3" s="103"/>
      <c r="L3" s="103"/>
      <c r="M3" s="103"/>
      <c r="N3" s="103"/>
      <c r="O3" s="60"/>
      <c r="P3" s="103"/>
      <c r="Q3" s="103"/>
      <c r="R3" s="103"/>
      <c r="S3" s="103"/>
      <c r="T3" s="103"/>
      <c r="U3" s="60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</row>
    <row r="4" spans="1:52" ht="30" customHeight="1" x14ac:dyDescent="0.25">
      <c r="A4" s="14"/>
      <c r="B4" s="14"/>
      <c r="C4" s="14"/>
      <c r="D4" s="14"/>
      <c r="E4" s="14"/>
      <c r="F4" s="14"/>
      <c r="G4" s="14"/>
      <c r="H4" s="14"/>
      <c r="I4" s="14"/>
      <c r="J4" s="828" t="s">
        <v>556</v>
      </c>
      <c r="K4" s="828"/>
      <c r="L4" s="828"/>
      <c r="M4" s="828"/>
      <c r="N4" s="828"/>
      <c r="O4" s="828"/>
      <c r="P4" s="828"/>
      <c r="Q4" s="828"/>
      <c r="R4" s="828"/>
      <c r="S4" s="828"/>
      <c r="T4" s="828"/>
      <c r="U4" s="828"/>
      <c r="V4" s="828"/>
      <c r="W4" s="828"/>
      <c r="X4" s="828"/>
      <c r="Y4" s="828"/>
      <c r="Z4" s="828"/>
      <c r="AA4" s="828"/>
      <c r="AB4" s="828"/>
      <c r="AC4" s="828"/>
      <c r="AD4" s="828"/>
      <c r="AE4" s="828"/>
      <c r="AF4" s="828"/>
      <c r="AG4" s="828"/>
      <c r="AH4" s="828"/>
      <c r="AI4" s="828"/>
      <c r="AJ4" s="828"/>
      <c r="AK4" s="828"/>
      <c r="AL4" s="828"/>
      <c r="AM4" s="828"/>
      <c r="AN4" s="828"/>
      <c r="AO4" s="828"/>
      <c r="AP4" s="128"/>
      <c r="AQ4" s="128"/>
      <c r="AR4" s="128"/>
      <c r="AS4" s="128"/>
      <c r="AT4" s="14"/>
      <c r="AU4" s="14"/>
      <c r="AV4" s="14"/>
      <c r="AW4" s="14"/>
      <c r="AX4" s="14"/>
      <c r="AY4" s="14"/>
      <c r="AZ4" s="14"/>
    </row>
    <row r="5" spans="1:52" ht="15" customHeight="1" x14ac:dyDescent="0.25">
      <c r="A5" s="14"/>
      <c r="B5" s="14"/>
      <c r="C5" s="14"/>
      <c r="D5" s="14"/>
      <c r="E5" s="14"/>
      <c r="F5" s="14"/>
      <c r="G5" s="14"/>
      <c r="H5" s="14"/>
      <c r="I5" s="14"/>
      <c r="J5" s="73" t="s">
        <v>431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8"/>
      <c r="AQ5" s="128"/>
      <c r="AR5" s="128"/>
      <c r="AS5" s="128"/>
      <c r="AT5" s="14"/>
      <c r="AU5" s="14"/>
      <c r="AV5" s="14"/>
      <c r="AW5" s="14"/>
      <c r="AX5" s="14"/>
      <c r="AY5" s="14"/>
      <c r="AZ5" s="14"/>
    </row>
    <row r="6" spans="1:52" ht="15" customHeight="1" x14ac:dyDescent="0.25">
      <c r="A6" s="14"/>
      <c r="B6" s="14"/>
      <c r="C6" s="14"/>
      <c r="D6" s="14"/>
      <c r="E6" s="14"/>
      <c r="F6" s="14"/>
      <c r="G6" s="14"/>
      <c r="H6" s="14"/>
      <c r="I6" s="14"/>
      <c r="J6" s="19" t="s">
        <v>548</v>
      </c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4"/>
      <c r="AU6" s="14"/>
      <c r="AV6" s="14"/>
      <c r="AW6" s="14"/>
      <c r="AX6" s="14"/>
      <c r="AY6" s="14"/>
      <c r="AZ6" s="14"/>
    </row>
    <row r="7" spans="1:52" ht="15" customHeight="1" x14ac:dyDescent="0.25">
      <c r="A7" s="14"/>
      <c r="B7" s="14"/>
      <c r="C7" s="14"/>
      <c r="D7" s="14"/>
      <c r="E7" s="14"/>
      <c r="F7" s="14"/>
      <c r="G7" s="14"/>
      <c r="H7" s="14"/>
      <c r="I7" s="14"/>
      <c r="J7" s="73" t="s">
        <v>249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8"/>
      <c r="AQ7" s="822" t="s">
        <v>634</v>
      </c>
      <c r="AR7" s="822"/>
      <c r="AS7" s="822"/>
      <c r="AT7" s="822"/>
      <c r="AU7" s="822"/>
      <c r="AV7" s="822"/>
      <c r="AW7" s="822"/>
      <c r="AX7" s="822"/>
      <c r="AY7" s="822"/>
      <c r="AZ7" s="130"/>
    </row>
    <row r="8" spans="1:52" x14ac:dyDescent="0.25">
      <c r="A8" s="14"/>
      <c r="B8" s="14"/>
      <c r="C8" s="14"/>
      <c r="D8" s="14"/>
      <c r="E8" s="14"/>
      <c r="F8" s="14"/>
      <c r="G8" s="14"/>
      <c r="H8" s="14"/>
      <c r="I8" s="14"/>
      <c r="J8" s="75" t="s">
        <v>251</v>
      </c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822"/>
      <c r="AR8" s="822"/>
      <c r="AS8" s="822"/>
      <c r="AT8" s="822"/>
      <c r="AU8" s="822"/>
      <c r="AV8" s="822"/>
      <c r="AW8" s="822"/>
      <c r="AX8" s="822"/>
      <c r="AY8" s="822"/>
      <c r="AZ8" s="130"/>
    </row>
    <row r="9" spans="1:52" ht="15" customHeight="1" x14ac:dyDescent="0.25">
      <c r="A9" s="14"/>
      <c r="B9" s="14"/>
      <c r="C9" s="14"/>
      <c r="D9" s="14"/>
      <c r="E9" s="14"/>
      <c r="F9" s="14"/>
      <c r="G9" s="14"/>
      <c r="H9" s="14"/>
      <c r="I9" s="14"/>
      <c r="J9" s="73" t="s">
        <v>432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29"/>
      <c r="AH9" s="129"/>
      <c r="AI9" s="129"/>
      <c r="AJ9" s="129"/>
      <c r="AK9" s="129"/>
      <c r="AL9" s="129"/>
      <c r="AM9" s="129"/>
      <c r="AN9" s="129"/>
      <c r="AO9" s="129"/>
      <c r="AP9" s="128"/>
      <c r="AQ9" s="822"/>
      <c r="AR9" s="822"/>
      <c r="AS9" s="822"/>
      <c r="AT9" s="822"/>
      <c r="AU9" s="822"/>
      <c r="AV9" s="822"/>
      <c r="AW9" s="822"/>
      <c r="AX9" s="822"/>
      <c r="AY9" s="822"/>
      <c r="AZ9" s="130"/>
    </row>
    <row r="10" spans="1:52" x14ac:dyDescent="0.25">
      <c r="A10" s="14"/>
      <c r="C10" s="14"/>
      <c r="D10" s="14"/>
      <c r="F10" s="14"/>
      <c r="G10" s="14"/>
      <c r="H10" s="14"/>
      <c r="I10" s="14"/>
      <c r="J10" s="75" t="s">
        <v>252</v>
      </c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14"/>
      <c r="AB10" s="75"/>
      <c r="AC10" s="75" t="s">
        <v>461</v>
      </c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822"/>
      <c r="AR10" s="822"/>
      <c r="AS10" s="822"/>
      <c r="AT10" s="822"/>
      <c r="AU10" s="822"/>
      <c r="AV10" s="822"/>
      <c r="AW10" s="822"/>
      <c r="AX10" s="822"/>
      <c r="AY10" s="822"/>
      <c r="AZ10" s="130"/>
    </row>
    <row r="11" spans="1:52" x14ac:dyDescent="0.25">
      <c r="A11" s="14"/>
      <c r="B11" s="36"/>
      <c r="C11" s="14"/>
      <c r="D11" s="14"/>
      <c r="E11" s="14"/>
      <c r="F11" s="36"/>
      <c r="G11" s="14"/>
      <c r="H11" s="14"/>
      <c r="I11" s="14"/>
      <c r="J11" s="73" t="s">
        <v>253</v>
      </c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4"/>
      <c r="AB11" s="73"/>
      <c r="AC11" s="73" t="s">
        <v>258</v>
      </c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5"/>
      <c r="AQ11" s="822"/>
      <c r="AR11" s="822"/>
      <c r="AS11" s="822"/>
      <c r="AT11" s="822"/>
      <c r="AU11" s="822"/>
      <c r="AV11" s="822"/>
      <c r="AW11" s="822"/>
      <c r="AX11" s="822"/>
      <c r="AY11" s="822"/>
      <c r="AZ11" s="130"/>
    </row>
    <row r="12" spans="1:52" x14ac:dyDescent="0.25">
      <c r="A12" s="14"/>
      <c r="B12" s="36"/>
      <c r="C12" s="14"/>
      <c r="D12" s="14"/>
      <c r="E12" s="14"/>
      <c r="F12" s="36"/>
      <c r="G12" s="14"/>
      <c r="H12" s="14"/>
      <c r="I12" s="14"/>
      <c r="J12" s="75" t="s">
        <v>254</v>
      </c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14"/>
      <c r="AB12" s="75"/>
      <c r="AC12" s="75" t="s">
        <v>557</v>
      </c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822"/>
      <c r="AR12" s="822"/>
      <c r="AS12" s="822"/>
      <c r="AT12" s="822"/>
      <c r="AU12" s="822"/>
      <c r="AV12" s="822"/>
      <c r="AW12" s="822"/>
      <c r="AX12" s="822"/>
      <c r="AY12" s="822"/>
      <c r="AZ12" s="130"/>
    </row>
    <row r="13" spans="1:52" ht="29.25" customHeight="1" x14ac:dyDescent="0.25">
      <c r="A13" s="824" t="s">
        <v>265</v>
      </c>
      <c r="B13" s="824"/>
      <c r="C13" s="824"/>
      <c r="D13" s="824"/>
      <c r="E13" s="824"/>
      <c r="F13" s="825" t="s">
        <v>261</v>
      </c>
      <c r="G13" s="826"/>
      <c r="H13" s="826"/>
      <c r="I13" s="14"/>
      <c r="J13" s="831" t="s">
        <v>587</v>
      </c>
      <c r="K13" s="831"/>
      <c r="L13" s="831"/>
      <c r="M13" s="831"/>
      <c r="N13" s="831"/>
      <c r="O13" s="831"/>
      <c r="P13" s="831"/>
      <c r="Q13" s="831"/>
      <c r="R13" s="831"/>
      <c r="S13" s="831"/>
      <c r="T13" s="831"/>
      <c r="U13" s="831"/>
      <c r="V13" s="831"/>
      <c r="W13" s="831"/>
      <c r="X13" s="831"/>
      <c r="Y13" s="831"/>
      <c r="Z13" s="831"/>
      <c r="AA13" s="831"/>
      <c r="AB13" s="831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5"/>
      <c r="AQ13" s="822"/>
      <c r="AR13" s="822"/>
      <c r="AS13" s="822"/>
      <c r="AT13" s="822"/>
      <c r="AU13" s="822"/>
      <c r="AV13" s="822"/>
      <c r="AW13" s="822"/>
      <c r="AX13" s="822"/>
      <c r="AY13" s="822"/>
      <c r="AZ13" s="130"/>
    </row>
    <row r="14" spans="1:52" ht="38.25" customHeight="1" x14ac:dyDescent="0.25">
      <c r="A14" s="14"/>
      <c r="B14" s="36"/>
      <c r="C14" s="14"/>
      <c r="D14" s="14"/>
      <c r="E14" s="14"/>
      <c r="F14" s="36"/>
      <c r="G14" s="14"/>
      <c r="H14" s="14"/>
      <c r="I14" s="14"/>
      <c r="J14" s="829" t="s">
        <v>635</v>
      </c>
      <c r="K14" s="829"/>
      <c r="L14" s="829"/>
      <c r="M14" s="829"/>
      <c r="N14" s="829"/>
      <c r="O14" s="829"/>
      <c r="P14" s="829"/>
      <c r="Q14" s="829"/>
      <c r="R14" s="829"/>
      <c r="S14" s="829"/>
      <c r="T14" s="829"/>
      <c r="U14" s="829"/>
      <c r="V14" s="829"/>
      <c r="W14" s="829"/>
      <c r="X14" s="829"/>
      <c r="Y14" s="829"/>
      <c r="Z14" s="829"/>
      <c r="AA14" s="829"/>
      <c r="AB14" s="829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822"/>
      <c r="AR14" s="822"/>
      <c r="AS14" s="822"/>
      <c r="AT14" s="822"/>
      <c r="AU14" s="822"/>
      <c r="AV14" s="822"/>
      <c r="AW14" s="822"/>
      <c r="AX14" s="822"/>
      <c r="AY14" s="822"/>
      <c r="AZ14" s="130"/>
    </row>
    <row r="15" spans="1:52" ht="15" customHeight="1" thickBot="1" x14ac:dyDescent="0.3">
      <c r="A15" s="48"/>
      <c r="B15" s="14"/>
      <c r="C15" s="14"/>
      <c r="D15" s="14"/>
      <c r="E15" s="14"/>
      <c r="F15" s="14"/>
      <c r="G15" s="14"/>
      <c r="H15" s="14"/>
      <c r="J15" s="125" t="s">
        <v>255</v>
      </c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3"/>
      <c r="AQ15" s="822"/>
      <c r="AR15" s="822"/>
      <c r="AS15" s="822"/>
      <c r="AT15" s="822"/>
      <c r="AU15" s="822"/>
      <c r="AV15" s="822"/>
      <c r="AW15" s="822"/>
      <c r="AX15" s="822"/>
      <c r="AY15" s="822"/>
      <c r="AZ15" s="130"/>
    </row>
    <row r="16" spans="1:52" ht="13.5" customHeight="1" thickBot="1" x14ac:dyDescent="0.3">
      <c r="A16" s="48" t="s">
        <v>471</v>
      </c>
      <c r="B16" s="36"/>
      <c r="C16" s="14"/>
      <c r="D16" s="14"/>
      <c r="E16" s="14"/>
      <c r="F16" s="36"/>
      <c r="G16" s="14"/>
      <c r="H16" s="173">
        <f>1-Скидка_AluTherm_ALP</f>
        <v>0</v>
      </c>
      <c r="I16" s="14"/>
      <c r="J16" s="76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822"/>
      <c r="AR16" s="822"/>
      <c r="AS16" s="822"/>
      <c r="AT16" s="822"/>
      <c r="AU16" s="822"/>
      <c r="AV16" s="822"/>
      <c r="AW16" s="822"/>
      <c r="AX16" s="822"/>
      <c r="AY16" s="822"/>
      <c r="AZ16" s="131"/>
    </row>
    <row r="17" spans="1:52" ht="15" customHeight="1" x14ac:dyDescent="0.25">
      <c r="A17" s="48"/>
      <c r="B17" s="36"/>
      <c r="C17" s="14"/>
      <c r="D17" s="14"/>
      <c r="E17" s="14"/>
      <c r="F17" s="36"/>
      <c r="G17" s="14"/>
      <c r="H17" s="14"/>
      <c r="I17" s="14"/>
      <c r="J17" s="830" t="s">
        <v>256</v>
      </c>
      <c r="K17" s="830"/>
      <c r="L17" s="830"/>
      <c r="M17" s="830"/>
      <c r="N17" s="830"/>
      <c r="O17" s="830"/>
      <c r="P17" s="830"/>
      <c r="Q17" s="830"/>
      <c r="R17" s="830"/>
      <c r="S17" s="830"/>
      <c r="T17" s="830"/>
      <c r="U17" s="830"/>
      <c r="V17" s="830"/>
      <c r="W17" s="830"/>
      <c r="X17" s="830"/>
      <c r="Y17" s="830"/>
      <c r="Z17" s="830"/>
      <c r="AA17" s="830"/>
      <c r="AB17" s="830"/>
      <c r="AC17" s="830"/>
      <c r="AD17" s="830"/>
      <c r="AE17" s="830"/>
      <c r="AF17" s="830"/>
      <c r="AG17" s="830"/>
      <c r="AH17" s="830"/>
      <c r="AI17" s="830"/>
      <c r="AJ17" s="830"/>
      <c r="AK17" s="110"/>
      <c r="AL17" s="110"/>
      <c r="AM17" s="110"/>
      <c r="AN17" s="110"/>
      <c r="AO17" s="110"/>
      <c r="AP17" s="113"/>
      <c r="AQ17" s="822"/>
      <c r="AR17" s="822"/>
      <c r="AS17" s="822"/>
      <c r="AT17" s="822"/>
      <c r="AU17" s="822"/>
      <c r="AV17" s="822"/>
      <c r="AW17" s="822"/>
      <c r="AX17" s="822"/>
      <c r="AY17" s="822"/>
      <c r="AZ17" s="14"/>
    </row>
    <row r="18" spans="1:52" ht="15" customHeight="1" x14ac:dyDescent="0.25">
      <c r="A18" s="14"/>
      <c r="B18" s="36"/>
      <c r="C18" s="14"/>
      <c r="D18" s="14"/>
      <c r="E18" s="14"/>
      <c r="F18" s="36"/>
      <c r="G18" s="14"/>
      <c r="H18" s="14"/>
      <c r="I18" s="14"/>
      <c r="J18" s="830"/>
      <c r="K18" s="830"/>
      <c r="L18" s="830"/>
      <c r="M18" s="830"/>
      <c r="N18" s="830"/>
      <c r="O18" s="830"/>
      <c r="P18" s="830"/>
      <c r="Q18" s="830"/>
      <c r="R18" s="830"/>
      <c r="S18" s="830"/>
      <c r="T18" s="830"/>
      <c r="U18" s="830"/>
      <c r="V18" s="830"/>
      <c r="W18" s="830"/>
      <c r="X18" s="830"/>
      <c r="Y18" s="830"/>
      <c r="Z18" s="830"/>
      <c r="AA18" s="830"/>
      <c r="AB18" s="830"/>
      <c r="AC18" s="830"/>
      <c r="AD18" s="830"/>
      <c r="AE18" s="830"/>
      <c r="AF18" s="830"/>
      <c r="AG18" s="830"/>
      <c r="AH18" s="830"/>
      <c r="AI18" s="830"/>
      <c r="AJ18" s="830"/>
      <c r="AK18" s="110"/>
      <c r="AL18" s="110"/>
      <c r="AM18" s="110"/>
      <c r="AN18" s="110"/>
      <c r="AO18" s="110"/>
      <c r="AP18" s="113"/>
      <c r="AQ18" s="822"/>
      <c r="AR18" s="822"/>
      <c r="AS18" s="822"/>
      <c r="AT18" s="822"/>
      <c r="AU18" s="822"/>
      <c r="AV18" s="822"/>
      <c r="AW18" s="822"/>
      <c r="AX18" s="822"/>
      <c r="AY18" s="822"/>
      <c r="AZ18" s="14"/>
    </row>
    <row r="19" spans="1:52" ht="15" customHeight="1" x14ac:dyDescent="0.25">
      <c r="A19" s="111" t="s">
        <v>397</v>
      </c>
      <c r="B19" s="36"/>
      <c r="C19" s="14"/>
      <c r="D19" s="14"/>
      <c r="F19" s="36"/>
      <c r="G19" s="14"/>
      <c r="H19" s="14"/>
      <c r="I19" s="14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53" t="str">
        <f>Описание_цены</f>
        <v>Цены указаны в рублях с НДС</v>
      </c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822"/>
      <c r="AR19" s="822"/>
      <c r="AS19" s="822"/>
      <c r="AT19" s="822"/>
      <c r="AU19" s="822"/>
      <c r="AV19" s="822"/>
      <c r="AW19" s="822"/>
      <c r="AX19" s="822"/>
      <c r="AY19" s="822"/>
      <c r="AZ19" s="14"/>
    </row>
    <row r="20" spans="1:52" ht="15" customHeight="1" x14ac:dyDescent="0.25">
      <c r="A20" s="14" t="s">
        <v>271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</row>
    <row r="21" spans="1:52" ht="15" customHeight="1" x14ac:dyDescent="0.25">
      <c r="A21" s="90"/>
      <c r="B21" s="90">
        <v>2125</v>
      </c>
      <c r="C21" s="90">
        <v>2250</v>
      </c>
      <c r="D21" s="90">
        <v>2375</v>
      </c>
      <c r="E21" s="90">
        <v>2500</v>
      </c>
      <c r="F21" s="90">
        <v>2625</v>
      </c>
      <c r="G21" s="90">
        <v>2750</v>
      </c>
      <c r="H21" s="90">
        <v>2875</v>
      </c>
      <c r="I21" s="90">
        <v>3000</v>
      </c>
      <c r="J21" s="90">
        <v>3125</v>
      </c>
      <c r="K21" s="90">
        <v>3250</v>
      </c>
      <c r="L21" s="90">
        <v>3375</v>
      </c>
      <c r="M21" s="90">
        <v>3500</v>
      </c>
      <c r="N21" s="90">
        <v>3625</v>
      </c>
      <c r="O21" s="90">
        <v>3750</v>
      </c>
      <c r="P21" s="90">
        <v>3875</v>
      </c>
      <c r="Q21" s="90">
        <v>4000</v>
      </c>
      <c r="R21" s="90">
        <v>4125</v>
      </c>
      <c r="S21" s="90">
        <v>4250</v>
      </c>
      <c r="T21" s="90">
        <v>4375</v>
      </c>
      <c r="U21" s="90">
        <v>4500</v>
      </c>
      <c r="V21" s="90">
        <v>4625</v>
      </c>
      <c r="W21" s="90">
        <v>4750</v>
      </c>
      <c r="X21" s="90">
        <v>4875</v>
      </c>
      <c r="Y21" s="90">
        <v>5000</v>
      </c>
      <c r="Z21" s="90">
        <v>5125</v>
      </c>
      <c r="AA21" s="90">
        <v>5250</v>
      </c>
      <c r="AB21" s="90">
        <v>5375</v>
      </c>
      <c r="AC21" s="90">
        <v>5500</v>
      </c>
      <c r="AD21" s="90">
        <v>5625</v>
      </c>
      <c r="AE21" s="90">
        <v>5750</v>
      </c>
      <c r="AF21" s="90">
        <v>5875</v>
      </c>
      <c r="AG21" s="90">
        <v>6000</v>
      </c>
      <c r="AH21" s="90">
        <v>6125</v>
      </c>
      <c r="AI21" s="90">
        <v>6250</v>
      </c>
      <c r="AJ21" s="90">
        <v>6375</v>
      </c>
      <c r="AK21" s="90">
        <v>6500</v>
      </c>
      <c r="AL21" s="90">
        <v>6625</v>
      </c>
      <c r="AM21" s="90">
        <v>6750</v>
      </c>
      <c r="AN21" s="90">
        <v>6875</v>
      </c>
      <c r="AO21" s="135">
        <v>6900</v>
      </c>
      <c r="AP21" s="104"/>
      <c r="AQ21" s="823" t="s">
        <v>244</v>
      </c>
      <c r="AR21" s="823"/>
      <c r="AS21" s="823"/>
      <c r="AT21" s="823"/>
      <c r="AU21" s="823"/>
      <c r="AV21" s="823"/>
      <c r="AW21" s="823"/>
      <c r="AX21" s="823"/>
      <c r="AY21" s="823"/>
      <c r="AZ21" s="71"/>
    </row>
    <row r="22" spans="1:52" ht="15" customHeight="1" x14ac:dyDescent="0.25">
      <c r="A22" s="90">
        <v>1875</v>
      </c>
      <c r="B22" s="194">
        <f t="shared" ref="B22:AO22" si="0">ROUND(B75*РАСЧЕТНЫЙ_КОЭФФИЦИЕНТ,0)</f>
        <v>271323</v>
      </c>
      <c r="C22" s="194">
        <f t="shared" si="0"/>
        <v>290354</v>
      </c>
      <c r="D22" s="194">
        <f t="shared" si="0"/>
        <v>297679</v>
      </c>
      <c r="E22" s="194">
        <f t="shared" si="0"/>
        <v>303782</v>
      </c>
      <c r="F22" s="194">
        <f t="shared" si="0"/>
        <v>320150</v>
      </c>
      <c r="G22" s="194">
        <f t="shared" si="0"/>
        <v>337018</v>
      </c>
      <c r="H22" s="194">
        <f t="shared" si="0"/>
        <v>344342</v>
      </c>
      <c r="I22" s="194">
        <f t="shared" si="0"/>
        <v>350889</v>
      </c>
      <c r="J22" s="194">
        <f t="shared" si="0"/>
        <v>380463</v>
      </c>
      <c r="K22" s="194">
        <f t="shared" si="0"/>
        <v>387065</v>
      </c>
      <c r="L22" s="194">
        <f t="shared" si="0"/>
        <v>395111</v>
      </c>
      <c r="M22" s="194">
        <f t="shared" si="0"/>
        <v>400715</v>
      </c>
      <c r="N22" s="194">
        <f t="shared" si="0"/>
        <v>419524</v>
      </c>
      <c r="O22" s="194">
        <f t="shared" si="0"/>
        <v>436392</v>
      </c>
      <c r="P22" s="194">
        <f t="shared" si="0"/>
        <v>444936</v>
      </c>
      <c r="Q22" s="194">
        <f t="shared" si="0"/>
        <v>452482</v>
      </c>
      <c r="R22" s="194">
        <f t="shared" si="0"/>
        <v>477173</v>
      </c>
      <c r="S22" s="194">
        <f t="shared" si="0"/>
        <v>485718</v>
      </c>
      <c r="T22" s="194">
        <f t="shared" si="0"/>
        <v>492820</v>
      </c>
      <c r="U22" s="194">
        <f t="shared" si="0"/>
        <v>500144</v>
      </c>
      <c r="V22" s="194">
        <f t="shared" si="0"/>
        <v>523836</v>
      </c>
      <c r="W22" s="194">
        <f t="shared" si="0"/>
        <v>546253</v>
      </c>
      <c r="X22" s="194">
        <f t="shared" si="0"/>
        <v>552855</v>
      </c>
      <c r="Y22" s="194">
        <f t="shared" si="0"/>
        <v>560679</v>
      </c>
      <c r="Z22" s="194">
        <f t="shared" si="0"/>
        <v>569002</v>
      </c>
      <c r="AA22" s="194">
        <f t="shared" si="0"/>
        <v>588532</v>
      </c>
      <c r="AB22" s="194">
        <f t="shared" si="0"/>
        <v>599019</v>
      </c>
      <c r="AC22" s="194">
        <f t="shared" si="0"/>
        <v>608285</v>
      </c>
      <c r="AD22" s="194">
        <f t="shared" si="0"/>
        <v>617329</v>
      </c>
      <c r="AE22" s="194">
        <f t="shared" si="0"/>
        <v>626373</v>
      </c>
      <c r="AF22" s="194">
        <f t="shared" si="0"/>
        <v>645405</v>
      </c>
      <c r="AG22" s="194">
        <f t="shared" si="0"/>
        <v>655670</v>
      </c>
      <c r="AH22" s="194">
        <f t="shared" si="0"/>
        <v>677142</v>
      </c>
      <c r="AI22" s="194">
        <f t="shared" si="0"/>
        <v>697450</v>
      </c>
      <c r="AJ22" s="194">
        <f t="shared" si="0"/>
        <v>707715</v>
      </c>
      <c r="AK22" s="194">
        <f t="shared" si="0"/>
        <v>717203</v>
      </c>
      <c r="AL22" s="194">
        <f t="shared" si="0"/>
        <v>726524</v>
      </c>
      <c r="AM22" s="194">
        <f t="shared" si="0"/>
        <v>747498</v>
      </c>
      <c r="AN22" s="194">
        <f t="shared" si="0"/>
        <v>757762</v>
      </c>
      <c r="AO22" s="194">
        <f t="shared" si="0"/>
        <v>767028</v>
      </c>
      <c r="AP22" s="104"/>
      <c r="AQ22" s="132"/>
      <c r="AR22" s="132"/>
      <c r="AS22" s="132"/>
      <c r="AT22" s="132"/>
      <c r="AU22" s="132"/>
      <c r="AV22" s="132"/>
      <c r="AW22" s="132"/>
      <c r="AX22" s="132"/>
      <c r="AY22" s="132"/>
      <c r="AZ22" s="71"/>
    </row>
    <row r="23" spans="1:52" x14ac:dyDescent="0.25">
      <c r="A23" s="90">
        <v>2000</v>
      </c>
      <c r="B23" s="194">
        <f t="shared" ref="B23:AO23" si="1">ROUND(B76*РАСЧЕТНЫЙ_КОЭФФИЦИЕНТ,0)</f>
        <v>276927</v>
      </c>
      <c r="C23" s="194">
        <f t="shared" si="1"/>
        <v>296458</v>
      </c>
      <c r="D23" s="194">
        <f t="shared" si="1"/>
        <v>303782</v>
      </c>
      <c r="E23" s="194">
        <f t="shared" si="1"/>
        <v>310107</v>
      </c>
      <c r="F23" s="194">
        <f t="shared" si="1"/>
        <v>326753</v>
      </c>
      <c r="G23" s="194">
        <f t="shared" si="1"/>
        <v>344064</v>
      </c>
      <c r="H23" s="194">
        <f t="shared" si="1"/>
        <v>351166</v>
      </c>
      <c r="I23" s="194">
        <f t="shared" si="1"/>
        <v>357991</v>
      </c>
      <c r="J23" s="194">
        <f t="shared" si="1"/>
        <v>388508</v>
      </c>
      <c r="K23" s="194">
        <f t="shared" si="1"/>
        <v>395111</v>
      </c>
      <c r="L23" s="194">
        <f t="shared" si="1"/>
        <v>402934</v>
      </c>
      <c r="M23" s="194">
        <f t="shared" si="1"/>
        <v>409259</v>
      </c>
      <c r="N23" s="194">
        <f t="shared" si="1"/>
        <v>428346</v>
      </c>
      <c r="O23" s="194">
        <f t="shared" si="1"/>
        <v>445436</v>
      </c>
      <c r="P23" s="194">
        <f t="shared" si="1"/>
        <v>453703</v>
      </c>
      <c r="Q23" s="194">
        <f t="shared" si="1"/>
        <v>461804</v>
      </c>
      <c r="R23" s="194">
        <f t="shared" si="1"/>
        <v>486939</v>
      </c>
      <c r="S23" s="194">
        <f t="shared" si="1"/>
        <v>495484</v>
      </c>
      <c r="T23" s="194">
        <f t="shared" si="1"/>
        <v>503030</v>
      </c>
      <c r="U23" s="194">
        <f t="shared" si="1"/>
        <v>510631</v>
      </c>
      <c r="V23" s="194">
        <f t="shared" si="1"/>
        <v>534545</v>
      </c>
      <c r="W23" s="194">
        <f t="shared" si="1"/>
        <v>557516</v>
      </c>
      <c r="X23" s="194">
        <f t="shared" si="1"/>
        <v>564341</v>
      </c>
      <c r="Y23" s="194">
        <f t="shared" si="1"/>
        <v>572164</v>
      </c>
      <c r="Z23" s="194">
        <f t="shared" si="1"/>
        <v>580709</v>
      </c>
      <c r="AA23" s="194">
        <f t="shared" si="1"/>
        <v>600739</v>
      </c>
      <c r="AB23" s="194">
        <f t="shared" si="1"/>
        <v>611226</v>
      </c>
      <c r="AC23" s="194">
        <f t="shared" si="1"/>
        <v>620769</v>
      </c>
      <c r="AD23" s="194">
        <f t="shared" si="1"/>
        <v>630035</v>
      </c>
      <c r="AE23" s="194">
        <f t="shared" si="1"/>
        <v>639079</v>
      </c>
      <c r="AF23" s="194">
        <f t="shared" si="1"/>
        <v>658388</v>
      </c>
      <c r="AG23" s="194">
        <f t="shared" si="1"/>
        <v>668875</v>
      </c>
      <c r="AH23" s="194">
        <f t="shared" si="1"/>
        <v>690847</v>
      </c>
      <c r="AI23" s="194">
        <f t="shared" si="1"/>
        <v>711377</v>
      </c>
      <c r="AJ23" s="194">
        <f t="shared" si="1"/>
        <v>722085</v>
      </c>
      <c r="AK23" s="194">
        <f t="shared" si="1"/>
        <v>732350</v>
      </c>
      <c r="AL23" s="194">
        <f t="shared" si="1"/>
        <v>741394</v>
      </c>
      <c r="AM23" s="194">
        <f t="shared" si="1"/>
        <v>763144</v>
      </c>
      <c r="AN23" s="194">
        <f t="shared" si="1"/>
        <v>773132</v>
      </c>
      <c r="AO23" s="194">
        <f t="shared" si="1"/>
        <v>782675</v>
      </c>
      <c r="AP23" s="104"/>
      <c r="AQ23" s="18"/>
      <c r="AR23" s="18"/>
      <c r="AS23" s="133"/>
      <c r="AT23" s="133"/>
      <c r="AU23" s="133"/>
      <c r="AV23" s="133"/>
      <c r="AW23" s="133"/>
      <c r="AX23" s="133"/>
      <c r="AY23" s="133"/>
      <c r="AZ23" s="133"/>
    </row>
    <row r="24" spans="1:52" ht="15" customHeight="1" x14ac:dyDescent="0.25">
      <c r="A24" s="90">
        <v>2125</v>
      </c>
      <c r="B24" s="194">
        <f t="shared" ref="B24:AO24" si="2">ROUND(B77*РАСЧЕТНЫЙ_КОЭФФИЦИЕНТ,0)</f>
        <v>285971</v>
      </c>
      <c r="C24" s="194">
        <f t="shared" si="2"/>
        <v>303560</v>
      </c>
      <c r="D24" s="194">
        <f t="shared" si="2"/>
        <v>310107</v>
      </c>
      <c r="E24" s="194">
        <f t="shared" si="2"/>
        <v>326475</v>
      </c>
      <c r="F24" s="194">
        <f t="shared" si="2"/>
        <v>333577</v>
      </c>
      <c r="G24" s="194">
        <f t="shared" si="2"/>
        <v>350889</v>
      </c>
      <c r="H24" s="194">
        <f t="shared" si="2"/>
        <v>358712</v>
      </c>
      <c r="I24" s="194">
        <f t="shared" si="2"/>
        <v>376579</v>
      </c>
      <c r="J24" s="194">
        <f t="shared" si="2"/>
        <v>396331</v>
      </c>
      <c r="K24" s="194">
        <f t="shared" si="2"/>
        <v>403877</v>
      </c>
      <c r="L24" s="194">
        <f t="shared" si="2"/>
        <v>411701</v>
      </c>
      <c r="M24" s="194">
        <f t="shared" si="2"/>
        <v>432230</v>
      </c>
      <c r="N24" s="194">
        <f t="shared" si="2"/>
        <v>436614</v>
      </c>
      <c r="O24" s="194">
        <f t="shared" si="2"/>
        <v>453703</v>
      </c>
      <c r="P24" s="194">
        <f t="shared" si="2"/>
        <v>461804</v>
      </c>
      <c r="Q24" s="194">
        <f t="shared" si="2"/>
        <v>484275</v>
      </c>
      <c r="R24" s="194">
        <f t="shared" si="2"/>
        <v>496427</v>
      </c>
      <c r="S24" s="194">
        <f t="shared" si="2"/>
        <v>507468</v>
      </c>
      <c r="T24" s="194">
        <f t="shared" si="2"/>
        <v>513072</v>
      </c>
      <c r="U24" s="194">
        <f t="shared" si="2"/>
        <v>535544</v>
      </c>
      <c r="V24" s="194">
        <f t="shared" si="2"/>
        <v>544810</v>
      </c>
      <c r="W24" s="194">
        <f t="shared" si="2"/>
        <v>569723</v>
      </c>
      <c r="X24" s="194">
        <f t="shared" si="2"/>
        <v>577269</v>
      </c>
      <c r="Y24" s="194">
        <f t="shared" si="2"/>
        <v>586091</v>
      </c>
      <c r="Z24" s="194">
        <f t="shared" si="2"/>
        <v>602459</v>
      </c>
      <c r="AA24" s="194">
        <f t="shared" si="2"/>
        <v>624154</v>
      </c>
      <c r="AB24" s="194">
        <f t="shared" si="2"/>
        <v>633697</v>
      </c>
      <c r="AC24" s="194">
        <f t="shared" si="2"/>
        <v>643241</v>
      </c>
      <c r="AD24" s="194">
        <f t="shared" si="2"/>
        <v>652285</v>
      </c>
      <c r="AE24" s="194">
        <f t="shared" si="2"/>
        <v>662050</v>
      </c>
      <c r="AF24" s="194">
        <f t="shared" si="2"/>
        <v>682524</v>
      </c>
      <c r="AG24" s="194">
        <f t="shared" si="2"/>
        <v>691568</v>
      </c>
      <c r="AH24" s="194">
        <f t="shared" si="2"/>
        <v>715982</v>
      </c>
      <c r="AI24" s="194">
        <f t="shared" si="2"/>
        <v>734792</v>
      </c>
      <c r="AJ24" s="194">
        <f t="shared" si="2"/>
        <v>745556</v>
      </c>
      <c r="AK24" s="194">
        <f t="shared" si="2"/>
        <v>755543</v>
      </c>
      <c r="AL24" s="194">
        <f t="shared" si="2"/>
        <v>766030</v>
      </c>
      <c r="AM24" s="194">
        <f t="shared" si="2"/>
        <v>786060</v>
      </c>
      <c r="AN24" s="194">
        <f t="shared" si="2"/>
        <v>796325</v>
      </c>
      <c r="AO24" s="194">
        <f t="shared" si="2"/>
        <v>805147</v>
      </c>
      <c r="AP24" s="104"/>
      <c r="AQ24" s="18"/>
      <c r="AR24" s="18"/>
      <c r="AS24" s="133"/>
      <c r="AT24" s="133"/>
      <c r="AU24" s="133"/>
      <c r="AV24" s="133"/>
      <c r="AW24" s="133"/>
      <c r="AX24" s="133"/>
      <c r="AY24" s="133"/>
      <c r="AZ24" s="133"/>
    </row>
    <row r="25" spans="1:52" x14ac:dyDescent="0.25">
      <c r="A25" s="90">
        <v>2250</v>
      </c>
      <c r="B25" s="194">
        <f t="shared" ref="B25:AO25" si="3">ROUND(B78*РАСЧЕТНЫЙ_КОЭФФИЦИЕНТ,0)</f>
        <v>296680</v>
      </c>
      <c r="C25" s="194">
        <f t="shared" si="3"/>
        <v>317098</v>
      </c>
      <c r="D25" s="194">
        <f t="shared" si="3"/>
        <v>324700</v>
      </c>
      <c r="E25" s="194">
        <f t="shared" si="3"/>
        <v>342622</v>
      </c>
      <c r="F25" s="194">
        <f t="shared" si="3"/>
        <v>352886</v>
      </c>
      <c r="G25" s="194">
        <f t="shared" si="3"/>
        <v>374082</v>
      </c>
      <c r="H25" s="194">
        <f t="shared" si="3"/>
        <v>381905</v>
      </c>
      <c r="I25" s="194">
        <f t="shared" si="3"/>
        <v>401713</v>
      </c>
      <c r="J25" s="194">
        <f t="shared" si="3"/>
        <v>428291</v>
      </c>
      <c r="K25" s="194">
        <f t="shared" si="3"/>
        <v>436114</v>
      </c>
      <c r="L25" s="194">
        <f t="shared" si="3"/>
        <v>444160</v>
      </c>
      <c r="M25" s="194">
        <f t="shared" si="3"/>
        <v>451983</v>
      </c>
      <c r="N25" s="194">
        <f t="shared" si="3"/>
        <v>475620</v>
      </c>
      <c r="O25" s="194">
        <f t="shared" si="3"/>
        <v>496760</v>
      </c>
      <c r="P25" s="194">
        <f t="shared" si="3"/>
        <v>504805</v>
      </c>
      <c r="Q25" s="194">
        <f t="shared" si="3"/>
        <v>512850</v>
      </c>
      <c r="R25" s="194">
        <f t="shared" si="3"/>
        <v>537430</v>
      </c>
      <c r="S25" s="194">
        <f t="shared" si="3"/>
        <v>548028</v>
      </c>
      <c r="T25" s="194">
        <f t="shared" si="3"/>
        <v>556739</v>
      </c>
      <c r="U25" s="194">
        <f t="shared" si="3"/>
        <v>566394</v>
      </c>
      <c r="V25" s="194">
        <f t="shared" si="3"/>
        <v>593526</v>
      </c>
      <c r="W25" s="194">
        <f t="shared" si="3"/>
        <v>620880</v>
      </c>
      <c r="X25" s="194">
        <f t="shared" si="3"/>
        <v>629591</v>
      </c>
      <c r="Y25" s="194">
        <f t="shared" si="3"/>
        <v>636971</v>
      </c>
      <c r="Z25" s="194">
        <f t="shared" si="3"/>
        <v>640411</v>
      </c>
      <c r="AA25" s="194">
        <f t="shared" si="3"/>
        <v>647291</v>
      </c>
      <c r="AB25" s="194">
        <f t="shared" si="3"/>
        <v>656946</v>
      </c>
      <c r="AC25" s="194">
        <f t="shared" si="3"/>
        <v>667710</v>
      </c>
      <c r="AD25" s="194">
        <f t="shared" si="3"/>
        <v>677364</v>
      </c>
      <c r="AE25" s="194">
        <f t="shared" si="3"/>
        <v>689127</v>
      </c>
      <c r="AF25" s="194">
        <f t="shared" si="3"/>
        <v>708159</v>
      </c>
      <c r="AG25" s="194">
        <f t="shared" si="3"/>
        <v>719866</v>
      </c>
      <c r="AH25" s="194">
        <f t="shared" si="3"/>
        <v>744723</v>
      </c>
      <c r="AI25" s="194">
        <f t="shared" si="3"/>
        <v>765419</v>
      </c>
      <c r="AJ25" s="194">
        <f t="shared" si="3"/>
        <v>775740</v>
      </c>
      <c r="AK25" s="194">
        <f t="shared" si="3"/>
        <v>786781</v>
      </c>
      <c r="AL25" s="194">
        <f t="shared" si="3"/>
        <v>797767</v>
      </c>
      <c r="AM25" s="194">
        <f t="shared" si="3"/>
        <v>818907</v>
      </c>
      <c r="AN25" s="194">
        <f t="shared" si="3"/>
        <v>830670</v>
      </c>
      <c r="AO25" s="194">
        <f t="shared" si="3"/>
        <v>840768</v>
      </c>
      <c r="AP25" s="104"/>
      <c r="AQ25" s="18"/>
      <c r="AR25" s="18"/>
      <c r="AS25" s="133"/>
      <c r="AT25" s="133"/>
      <c r="AU25" s="133"/>
      <c r="AV25" s="133"/>
      <c r="AW25" s="133"/>
      <c r="AX25" s="133"/>
      <c r="AY25" s="133"/>
      <c r="AZ25" s="133"/>
    </row>
    <row r="26" spans="1:52" x14ac:dyDescent="0.25">
      <c r="A26" s="90">
        <v>2375</v>
      </c>
      <c r="B26" s="194">
        <f t="shared" ref="B26:AO26" si="4">ROUND(B79*РАСЧЕТНЫЙ_КОЭФФИЦИЕНТ,0)</f>
        <v>308165</v>
      </c>
      <c r="C26" s="194">
        <f t="shared" si="4"/>
        <v>323757</v>
      </c>
      <c r="D26" s="194">
        <f t="shared" si="4"/>
        <v>330415</v>
      </c>
      <c r="E26" s="194">
        <f t="shared" si="4"/>
        <v>347726</v>
      </c>
      <c r="F26" s="194">
        <f t="shared" si="4"/>
        <v>359212</v>
      </c>
      <c r="G26" s="194">
        <f t="shared" si="4"/>
        <v>381905</v>
      </c>
      <c r="H26" s="194">
        <f t="shared" si="4"/>
        <v>388508</v>
      </c>
      <c r="I26" s="194">
        <f t="shared" si="4"/>
        <v>407317</v>
      </c>
      <c r="J26" s="194">
        <f t="shared" si="4"/>
        <v>436114</v>
      </c>
      <c r="K26" s="194">
        <f t="shared" si="4"/>
        <v>444160</v>
      </c>
      <c r="L26" s="194">
        <f t="shared" si="4"/>
        <v>452260</v>
      </c>
      <c r="M26" s="194">
        <f t="shared" si="4"/>
        <v>475953</v>
      </c>
      <c r="N26" s="194">
        <f t="shared" si="4"/>
        <v>484719</v>
      </c>
      <c r="O26" s="194">
        <f t="shared" si="4"/>
        <v>507135</v>
      </c>
      <c r="P26" s="194">
        <f t="shared" si="4"/>
        <v>514459</v>
      </c>
      <c r="Q26" s="194">
        <f t="shared" si="4"/>
        <v>522616</v>
      </c>
      <c r="R26" s="194">
        <f t="shared" si="4"/>
        <v>547751</v>
      </c>
      <c r="S26" s="194">
        <f t="shared" si="4"/>
        <v>558459</v>
      </c>
      <c r="T26" s="194">
        <f t="shared" si="4"/>
        <v>568502</v>
      </c>
      <c r="U26" s="194">
        <f t="shared" si="4"/>
        <v>594636</v>
      </c>
      <c r="V26" s="194">
        <f t="shared" si="4"/>
        <v>604401</v>
      </c>
      <c r="W26" s="194">
        <f t="shared" si="4"/>
        <v>630757</v>
      </c>
      <c r="X26" s="194">
        <f t="shared" si="4"/>
        <v>639690</v>
      </c>
      <c r="Y26" s="194">
        <f t="shared" si="4"/>
        <v>648124</v>
      </c>
      <c r="Z26" s="194">
        <f t="shared" si="4"/>
        <v>674701</v>
      </c>
      <c r="AA26" s="194">
        <f t="shared" si="4"/>
        <v>697450</v>
      </c>
      <c r="AB26" s="194">
        <f t="shared" si="4"/>
        <v>708159</v>
      </c>
      <c r="AC26" s="194">
        <f t="shared" si="4"/>
        <v>720365</v>
      </c>
      <c r="AD26" s="194">
        <f t="shared" si="4"/>
        <v>732572</v>
      </c>
      <c r="AE26" s="194">
        <f t="shared" si="4"/>
        <v>742615</v>
      </c>
      <c r="AF26" s="194">
        <f t="shared" si="4"/>
        <v>767528</v>
      </c>
      <c r="AG26" s="194">
        <f t="shared" si="4"/>
        <v>779235</v>
      </c>
      <c r="AH26" s="194">
        <f t="shared" si="4"/>
        <v>806811</v>
      </c>
      <c r="AI26" s="194">
        <f t="shared" si="4"/>
        <v>829283</v>
      </c>
      <c r="AJ26" s="194">
        <f t="shared" si="4"/>
        <v>841490</v>
      </c>
      <c r="AK26" s="194">
        <f t="shared" si="4"/>
        <v>852975</v>
      </c>
      <c r="AL26" s="194">
        <f t="shared" si="4"/>
        <v>864738</v>
      </c>
      <c r="AM26" s="194">
        <f t="shared" si="4"/>
        <v>887653</v>
      </c>
      <c r="AN26" s="194">
        <f t="shared" si="4"/>
        <v>900859</v>
      </c>
      <c r="AO26" s="194">
        <f t="shared" si="4"/>
        <v>912844</v>
      </c>
      <c r="AP26" s="104"/>
      <c r="AQ26" s="18"/>
      <c r="AR26" s="18"/>
      <c r="AS26" s="133"/>
      <c r="AT26" s="133"/>
      <c r="AU26" s="133"/>
      <c r="AV26" s="133"/>
      <c r="AW26" s="133"/>
      <c r="AX26" s="133"/>
      <c r="AY26" s="133"/>
      <c r="AZ26" s="133"/>
    </row>
    <row r="27" spans="1:52" x14ac:dyDescent="0.25">
      <c r="A27" s="90">
        <v>2500</v>
      </c>
      <c r="B27" s="194">
        <f t="shared" ref="B27:AO27" si="5">ROUND(B80*РАСЧЕТНЫЙ_КОЭФФИЦИЕНТ,0)</f>
        <v>327973</v>
      </c>
      <c r="C27" s="194">
        <f t="shared" si="5"/>
        <v>339903</v>
      </c>
      <c r="D27" s="194">
        <f t="shared" si="5"/>
        <v>346284</v>
      </c>
      <c r="E27" s="194">
        <f t="shared" si="5"/>
        <v>370919</v>
      </c>
      <c r="F27" s="194">
        <f t="shared" si="5"/>
        <v>385123</v>
      </c>
      <c r="G27" s="194">
        <f t="shared" si="5"/>
        <v>407817</v>
      </c>
      <c r="H27" s="194">
        <f t="shared" si="5"/>
        <v>415363</v>
      </c>
      <c r="I27" s="194">
        <f t="shared" si="5"/>
        <v>431010</v>
      </c>
      <c r="J27" s="194">
        <f t="shared" si="5"/>
        <v>443716</v>
      </c>
      <c r="K27" s="194">
        <f t="shared" si="5"/>
        <v>465910</v>
      </c>
      <c r="L27" s="194">
        <f t="shared" si="5"/>
        <v>474954</v>
      </c>
      <c r="M27" s="194">
        <f t="shared" si="5"/>
        <v>497425</v>
      </c>
      <c r="N27" s="194">
        <f t="shared" si="5"/>
        <v>508911</v>
      </c>
      <c r="O27" s="194">
        <f t="shared" si="5"/>
        <v>531882</v>
      </c>
      <c r="P27" s="194">
        <f t="shared" si="5"/>
        <v>539705</v>
      </c>
      <c r="Q27" s="194">
        <f t="shared" si="5"/>
        <v>559236</v>
      </c>
      <c r="R27" s="194">
        <f t="shared" si="5"/>
        <v>574106</v>
      </c>
      <c r="S27" s="194">
        <f t="shared" si="5"/>
        <v>584870</v>
      </c>
      <c r="T27" s="194">
        <f t="shared" si="5"/>
        <v>594136</v>
      </c>
      <c r="U27" s="194">
        <f t="shared" si="5"/>
        <v>621491</v>
      </c>
      <c r="V27" s="194">
        <f t="shared" si="5"/>
        <v>632976</v>
      </c>
      <c r="W27" s="194">
        <f t="shared" si="5"/>
        <v>662772</v>
      </c>
      <c r="X27" s="194">
        <f t="shared" si="5"/>
        <v>671039</v>
      </c>
      <c r="Y27" s="194">
        <f t="shared" si="5"/>
        <v>680582</v>
      </c>
      <c r="Z27" s="194">
        <f t="shared" si="5"/>
        <v>718423</v>
      </c>
      <c r="AA27" s="194">
        <f t="shared" si="5"/>
        <v>743836</v>
      </c>
      <c r="AB27" s="194">
        <f t="shared" si="5"/>
        <v>756542</v>
      </c>
      <c r="AC27" s="194">
        <f t="shared" si="5"/>
        <v>768748</v>
      </c>
      <c r="AD27" s="194">
        <f t="shared" si="5"/>
        <v>781177</v>
      </c>
      <c r="AE27" s="194">
        <f t="shared" si="5"/>
        <v>794882</v>
      </c>
      <c r="AF27" s="194">
        <f t="shared" si="5"/>
        <v>819074</v>
      </c>
      <c r="AG27" s="194">
        <f t="shared" si="5"/>
        <v>831280</v>
      </c>
      <c r="AH27" s="194">
        <f t="shared" si="5"/>
        <v>859578</v>
      </c>
      <c r="AI27" s="194">
        <f t="shared" si="5"/>
        <v>887653</v>
      </c>
      <c r="AJ27" s="194">
        <f t="shared" si="5"/>
        <v>900138</v>
      </c>
      <c r="AK27" s="194">
        <f t="shared" si="5"/>
        <v>913066</v>
      </c>
      <c r="AL27" s="194">
        <f t="shared" si="5"/>
        <v>924551</v>
      </c>
      <c r="AM27" s="194">
        <f t="shared" si="5"/>
        <v>950407</v>
      </c>
      <c r="AN27" s="194">
        <f t="shared" si="5"/>
        <v>963835</v>
      </c>
      <c r="AO27" s="194">
        <f t="shared" si="5"/>
        <v>978483</v>
      </c>
      <c r="AP27" s="104"/>
      <c r="AQ27" s="18"/>
      <c r="AR27" s="18"/>
      <c r="AS27" s="133"/>
      <c r="AT27" s="133"/>
      <c r="AU27" s="133"/>
      <c r="AV27" s="133"/>
      <c r="AW27" s="133"/>
      <c r="AX27" s="133"/>
      <c r="AY27" s="133"/>
      <c r="AZ27" s="133"/>
    </row>
    <row r="28" spans="1:52" x14ac:dyDescent="0.25">
      <c r="A28" s="90">
        <v>2625</v>
      </c>
      <c r="B28" s="194">
        <f t="shared" ref="B28:AO28" si="6">ROUND(B81*РАСЧЕТНЫЙ_КОЭФФИЦИЕНТ,0)</f>
        <v>339681</v>
      </c>
      <c r="C28" s="194">
        <f t="shared" si="6"/>
        <v>359822</v>
      </c>
      <c r="D28" s="194">
        <f t="shared" si="6"/>
        <v>369199</v>
      </c>
      <c r="E28" s="194">
        <f t="shared" si="6"/>
        <v>387787</v>
      </c>
      <c r="F28" s="194">
        <f t="shared" si="6"/>
        <v>401214</v>
      </c>
      <c r="G28" s="194">
        <f t="shared" si="6"/>
        <v>425295</v>
      </c>
      <c r="H28" s="194">
        <f t="shared" si="6"/>
        <v>433950</v>
      </c>
      <c r="I28" s="194">
        <f t="shared" si="6"/>
        <v>454702</v>
      </c>
      <c r="J28" s="194">
        <f t="shared" si="6"/>
        <v>479781</v>
      </c>
      <c r="K28" s="194">
        <f t="shared" si="6"/>
        <v>488659</v>
      </c>
      <c r="L28" s="194">
        <f t="shared" si="6"/>
        <v>498646</v>
      </c>
      <c r="M28" s="194">
        <f t="shared" si="6"/>
        <v>521839</v>
      </c>
      <c r="N28" s="194">
        <f t="shared" si="6"/>
        <v>531382</v>
      </c>
      <c r="O28" s="194">
        <f t="shared" si="6"/>
        <v>557239</v>
      </c>
      <c r="P28" s="194">
        <f t="shared" si="6"/>
        <v>566283</v>
      </c>
      <c r="Q28" s="194">
        <f t="shared" si="6"/>
        <v>575604</v>
      </c>
      <c r="R28" s="194">
        <f t="shared" si="6"/>
        <v>606842</v>
      </c>
      <c r="S28" s="194">
        <f t="shared" si="6"/>
        <v>617329</v>
      </c>
      <c r="T28" s="194">
        <f t="shared" si="6"/>
        <v>628093</v>
      </c>
      <c r="U28" s="194">
        <f t="shared" si="6"/>
        <v>656890</v>
      </c>
      <c r="V28" s="194">
        <f t="shared" si="6"/>
        <v>669818</v>
      </c>
      <c r="W28" s="194">
        <f t="shared" si="6"/>
        <v>699447</v>
      </c>
      <c r="X28" s="194">
        <f t="shared" si="6"/>
        <v>707937</v>
      </c>
      <c r="Y28" s="194">
        <f t="shared" si="6"/>
        <v>717203</v>
      </c>
      <c r="Z28" s="194">
        <f t="shared" si="6"/>
        <v>727467</v>
      </c>
      <c r="AA28" s="194">
        <f t="shared" si="6"/>
        <v>744335</v>
      </c>
      <c r="AB28" s="194">
        <f t="shared" si="6"/>
        <v>756042</v>
      </c>
      <c r="AC28" s="194">
        <f t="shared" si="6"/>
        <v>768970</v>
      </c>
      <c r="AD28" s="194">
        <f t="shared" si="6"/>
        <v>781954</v>
      </c>
      <c r="AE28" s="194">
        <f t="shared" si="6"/>
        <v>793162</v>
      </c>
      <c r="AF28" s="194">
        <f t="shared" si="6"/>
        <v>817354</v>
      </c>
      <c r="AG28" s="194">
        <f t="shared" si="6"/>
        <v>829283</v>
      </c>
      <c r="AH28" s="194">
        <f t="shared" si="6"/>
        <v>887653</v>
      </c>
      <c r="AI28" s="194">
        <f t="shared" si="6"/>
        <v>939921</v>
      </c>
      <c r="AJ28" s="194">
        <f t="shared" si="6"/>
        <v>947522</v>
      </c>
      <c r="AK28" s="194">
        <f t="shared" si="6"/>
        <v>954069</v>
      </c>
      <c r="AL28" s="194">
        <f t="shared" si="6"/>
        <v>959229</v>
      </c>
      <c r="AM28" s="194">
        <f t="shared" si="6"/>
        <v>971436</v>
      </c>
      <c r="AN28" s="194">
        <f t="shared" si="6"/>
        <v>977540</v>
      </c>
      <c r="AO28" s="194">
        <f t="shared" si="6"/>
        <v>979981</v>
      </c>
      <c r="AP28" s="104"/>
      <c r="AQ28" s="18"/>
      <c r="AR28" s="18"/>
      <c r="AS28" s="133"/>
      <c r="AT28" s="133"/>
      <c r="AU28" s="133"/>
      <c r="AV28" s="133"/>
      <c r="AW28" s="133"/>
      <c r="AX28" s="133"/>
      <c r="AY28" s="133"/>
      <c r="AZ28" s="133"/>
    </row>
    <row r="29" spans="1:52" x14ac:dyDescent="0.25">
      <c r="A29" s="90">
        <v>2750</v>
      </c>
      <c r="B29" s="194">
        <f t="shared" ref="B29:AO29" si="7">ROUND(B82*РАСЧЕТНЫЙ_КОЭФФИЦИЕНТ,0)</f>
        <v>348947</v>
      </c>
      <c r="C29" s="194">
        <f t="shared" si="7"/>
        <v>372695</v>
      </c>
      <c r="D29" s="194">
        <f t="shared" si="7"/>
        <v>379963</v>
      </c>
      <c r="E29" s="194">
        <f t="shared" si="7"/>
        <v>399771</v>
      </c>
      <c r="F29" s="194">
        <f t="shared" si="7"/>
        <v>412200</v>
      </c>
      <c r="G29" s="194">
        <f t="shared" si="7"/>
        <v>436392</v>
      </c>
      <c r="H29" s="194">
        <f t="shared" si="7"/>
        <v>445158</v>
      </c>
      <c r="I29" s="194">
        <f t="shared" si="7"/>
        <v>468851</v>
      </c>
      <c r="J29" s="194">
        <f t="shared" si="7"/>
        <v>494263</v>
      </c>
      <c r="K29" s="194">
        <f t="shared" si="7"/>
        <v>503307</v>
      </c>
      <c r="L29" s="194">
        <f t="shared" si="7"/>
        <v>512795</v>
      </c>
      <c r="M29" s="194">
        <f t="shared" si="7"/>
        <v>537985</v>
      </c>
      <c r="N29" s="194">
        <f t="shared" si="7"/>
        <v>548971</v>
      </c>
      <c r="O29" s="194">
        <f t="shared" si="7"/>
        <v>575604</v>
      </c>
      <c r="P29" s="194">
        <f t="shared" si="7"/>
        <v>584870</v>
      </c>
      <c r="Q29" s="194">
        <f t="shared" si="7"/>
        <v>593415</v>
      </c>
      <c r="R29" s="194">
        <f t="shared" si="7"/>
        <v>626373</v>
      </c>
      <c r="S29" s="194">
        <f t="shared" si="7"/>
        <v>638802</v>
      </c>
      <c r="T29" s="194">
        <f t="shared" si="7"/>
        <v>650787</v>
      </c>
      <c r="U29" s="194">
        <f t="shared" si="7"/>
        <v>681581</v>
      </c>
      <c r="V29" s="194">
        <f t="shared" si="7"/>
        <v>692567</v>
      </c>
      <c r="W29" s="194">
        <f t="shared" si="7"/>
        <v>721253</v>
      </c>
      <c r="X29" s="194">
        <f t="shared" si="7"/>
        <v>731407</v>
      </c>
      <c r="Y29" s="194">
        <f t="shared" si="7"/>
        <v>740673</v>
      </c>
      <c r="Z29" s="194">
        <f t="shared" si="7"/>
        <v>751881</v>
      </c>
      <c r="AA29" s="194">
        <f t="shared" si="7"/>
        <v>768970</v>
      </c>
      <c r="AB29" s="194">
        <f t="shared" si="7"/>
        <v>782176</v>
      </c>
      <c r="AC29" s="194">
        <f t="shared" si="7"/>
        <v>795104</v>
      </c>
      <c r="AD29" s="194">
        <f t="shared" si="7"/>
        <v>806811</v>
      </c>
      <c r="AE29" s="194">
        <f t="shared" si="7"/>
        <v>820017</v>
      </c>
      <c r="AF29" s="194">
        <f t="shared" si="7"/>
        <v>845929</v>
      </c>
      <c r="AG29" s="194">
        <f t="shared" si="7"/>
        <v>858857</v>
      </c>
      <c r="AH29" s="194">
        <f t="shared" si="7"/>
        <v>940642</v>
      </c>
      <c r="AI29" s="194">
        <f t="shared" si="7"/>
        <v>943860</v>
      </c>
      <c r="AJ29" s="194">
        <f t="shared" si="7"/>
        <v>947744</v>
      </c>
      <c r="AK29" s="194">
        <f t="shared" si="7"/>
        <v>961393</v>
      </c>
      <c r="AL29" s="194">
        <f t="shared" si="7"/>
        <v>965333</v>
      </c>
      <c r="AM29" s="194">
        <f t="shared" si="7"/>
        <v>980702</v>
      </c>
      <c r="AN29" s="194">
        <f t="shared" si="7"/>
        <v>993131</v>
      </c>
      <c r="AO29" s="194">
        <f t="shared" si="7"/>
        <v>1006336</v>
      </c>
      <c r="AP29" s="104"/>
      <c r="AQ29" s="18"/>
      <c r="AR29" s="18"/>
      <c r="AS29" s="133"/>
      <c r="AT29" s="133"/>
      <c r="AU29" s="133"/>
      <c r="AV29" s="133"/>
      <c r="AW29" s="133"/>
      <c r="AX29" s="133"/>
      <c r="AY29" s="133"/>
      <c r="AZ29" s="133"/>
    </row>
    <row r="30" spans="1:52" ht="15" customHeight="1" x14ac:dyDescent="0.25">
      <c r="A30" s="90">
        <v>2875</v>
      </c>
      <c r="B30" s="194">
        <f t="shared" ref="B30:AO30" si="8">ROUND(B83*РАСЧЕТНЫЙ_КОЭФФИЦИЕНТ,0)</f>
        <v>359933</v>
      </c>
      <c r="C30" s="194">
        <f t="shared" si="8"/>
        <v>378243</v>
      </c>
      <c r="D30" s="194">
        <f t="shared" si="8"/>
        <v>387065</v>
      </c>
      <c r="E30" s="194">
        <f t="shared" si="8"/>
        <v>406374</v>
      </c>
      <c r="F30" s="194">
        <f t="shared" si="8"/>
        <v>419524</v>
      </c>
      <c r="G30" s="194">
        <f t="shared" si="8"/>
        <v>443716</v>
      </c>
      <c r="H30" s="194">
        <f t="shared" si="8"/>
        <v>453703</v>
      </c>
      <c r="I30" s="194">
        <f t="shared" si="8"/>
        <v>477895</v>
      </c>
      <c r="J30" s="194">
        <f t="shared" si="8"/>
        <v>503307</v>
      </c>
      <c r="K30" s="194">
        <f t="shared" si="8"/>
        <v>513072</v>
      </c>
      <c r="L30" s="194">
        <f t="shared" si="8"/>
        <v>522338</v>
      </c>
      <c r="M30" s="194">
        <f t="shared" si="8"/>
        <v>546253</v>
      </c>
      <c r="N30" s="194">
        <f t="shared" si="8"/>
        <v>559458</v>
      </c>
      <c r="O30" s="194">
        <f t="shared" si="8"/>
        <v>586091</v>
      </c>
      <c r="P30" s="194">
        <f t="shared" si="8"/>
        <v>595357</v>
      </c>
      <c r="Q30" s="194">
        <f t="shared" si="8"/>
        <v>622212</v>
      </c>
      <c r="R30" s="194">
        <f t="shared" si="8"/>
        <v>636860</v>
      </c>
      <c r="S30" s="194">
        <f t="shared" si="8"/>
        <v>650787</v>
      </c>
      <c r="T30" s="194">
        <f t="shared" si="8"/>
        <v>658832</v>
      </c>
      <c r="U30" s="194">
        <f t="shared" si="8"/>
        <v>689626</v>
      </c>
      <c r="V30" s="194">
        <f t="shared" si="8"/>
        <v>702555</v>
      </c>
      <c r="W30" s="194">
        <f t="shared" si="8"/>
        <v>734792</v>
      </c>
      <c r="X30" s="194">
        <f t="shared" si="8"/>
        <v>743614</v>
      </c>
      <c r="Y30" s="194">
        <f t="shared" si="8"/>
        <v>753823</v>
      </c>
      <c r="Z30" s="194">
        <f t="shared" si="8"/>
        <v>788779</v>
      </c>
      <c r="AA30" s="194">
        <f t="shared" si="8"/>
        <v>816355</v>
      </c>
      <c r="AB30" s="194">
        <f t="shared" si="8"/>
        <v>829061</v>
      </c>
      <c r="AC30" s="194">
        <f t="shared" si="8"/>
        <v>843931</v>
      </c>
      <c r="AD30" s="194">
        <f t="shared" si="8"/>
        <v>857636</v>
      </c>
      <c r="AE30" s="194">
        <f t="shared" si="8"/>
        <v>870342</v>
      </c>
      <c r="AF30" s="194">
        <f t="shared" si="8"/>
        <v>896698</v>
      </c>
      <c r="AG30" s="194">
        <f t="shared" si="8"/>
        <v>909404</v>
      </c>
      <c r="AH30" s="194">
        <f t="shared" si="8"/>
        <v>960949</v>
      </c>
      <c r="AI30" s="194">
        <f t="shared" si="8"/>
        <v>969217</v>
      </c>
      <c r="AJ30" s="194">
        <f t="shared" si="8"/>
        <v>982644</v>
      </c>
      <c r="AK30" s="194">
        <f t="shared" si="8"/>
        <v>996571</v>
      </c>
      <c r="AL30" s="194">
        <f t="shared" si="8"/>
        <v>1010720</v>
      </c>
      <c r="AM30" s="194">
        <f t="shared" si="8"/>
        <v>1040071</v>
      </c>
      <c r="AN30" s="194">
        <f t="shared" si="8"/>
        <v>1051280</v>
      </c>
      <c r="AO30" s="194">
        <f t="shared" si="8"/>
        <v>1080354</v>
      </c>
      <c r="AP30" s="104"/>
      <c r="AQ30" s="18"/>
      <c r="AR30" s="18"/>
      <c r="AS30" s="133"/>
      <c r="AT30" s="133"/>
      <c r="AU30" s="133"/>
      <c r="AV30" s="133"/>
      <c r="AW30" s="133"/>
      <c r="AX30" s="133"/>
      <c r="AY30" s="133"/>
      <c r="AZ30" s="133"/>
    </row>
    <row r="31" spans="1:52" ht="15" customHeight="1" x14ac:dyDescent="0.25">
      <c r="A31" s="90">
        <v>3000</v>
      </c>
      <c r="B31" s="194">
        <f t="shared" ref="B31:AO31" si="9">ROUND(B84*РАСЧЕТНЫЙ_КОЭФФИЦИЕНТ,0)</f>
        <v>380463</v>
      </c>
      <c r="C31" s="194">
        <f t="shared" si="9"/>
        <v>398551</v>
      </c>
      <c r="D31" s="194">
        <f t="shared" si="9"/>
        <v>408316</v>
      </c>
      <c r="E31" s="194">
        <f t="shared" si="9"/>
        <v>433229</v>
      </c>
      <c r="F31" s="194">
        <f t="shared" si="9"/>
        <v>446157</v>
      </c>
      <c r="G31" s="194">
        <f t="shared" si="9"/>
        <v>473733</v>
      </c>
      <c r="H31" s="194">
        <f t="shared" si="9"/>
        <v>483776</v>
      </c>
      <c r="I31" s="194">
        <f t="shared" si="9"/>
        <v>507912</v>
      </c>
      <c r="J31" s="194">
        <f t="shared" si="9"/>
        <v>543367</v>
      </c>
      <c r="K31" s="194">
        <f t="shared" si="9"/>
        <v>553577</v>
      </c>
      <c r="L31" s="194">
        <f t="shared" si="9"/>
        <v>565561</v>
      </c>
      <c r="M31" s="194">
        <f t="shared" si="9"/>
        <v>577768</v>
      </c>
      <c r="N31" s="194">
        <f t="shared" si="9"/>
        <v>607064</v>
      </c>
      <c r="O31" s="194">
        <f t="shared" si="9"/>
        <v>635417</v>
      </c>
      <c r="P31" s="194">
        <f t="shared" si="9"/>
        <v>647125</v>
      </c>
      <c r="Q31" s="194">
        <f t="shared" si="9"/>
        <v>659609</v>
      </c>
      <c r="R31" s="194">
        <f t="shared" si="9"/>
        <v>690126</v>
      </c>
      <c r="S31" s="194">
        <f t="shared" si="9"/>
        <v>704053</v>
      </c>
      <c r="T31" s="194">
        <f t="shared" si="9"/>
        <v>716259</v>
      </c>
      <c r="U31" s="194">
        <f t="shared" si="9"/>
        <v>727967</v>
      </c>
      <c r="V31" s="194">
        <f t="shared" si="9"/>
        <v>762645</v>
      </c>
      <c r="W31" s="194">
        <f t="shared" si="9"/>
        <v>772411</v>
      </c>
      <c r="X31" s="194">
        <f t="shared" si="9"/>
        <v>782675</v>
      </c>
      <c r="Y31" s="194">
        <f t="shared" si="9"/>
        <v>817354</v>
      </c>
      <c r="Z31" s="194">
        <f t="shared" si="9"/>
        <v>837384</v>
      </c>
      <c r="AA31" s="194">
        <f t="shared" si="9"/>
        <v>864461</v>
      </c>
      <c r="AB31" s="194">
        <f t="shared" si="9"/>
        <v>881328</v>
      </c>
      <c r="AC31" s="194">
        <f t="shared" si="9"/>
        <v>895976</v>
      </c>
      <c r="AD31" s="194">
        <f t="shared" si="9"/>
        <v>907906</v>
      </c>
      <c r="AE31" s="194">
        <f t="shared" si="9"/>
        <v>923830</v>
      </c>
      <c r="AF31" s="194">
        <f t="shared" si="9"/>
        <v>953126</v>
      </c>
      <c r="AG31" s="194">
        <f t="shared" si="9"/>
        <v>967497</v>
      </c>
      <c r="AH31" s="194">
        <f t="shared" si="9"/>
        <v>1009055</v>
      </c>
      <c r="AI31" s="194">
        <f t="shared" si="9"/>
        <v>1036409</v>
      </c>
      <c r="AJ31" s="194">
        <f t="shared" si="9"/>
        <v>1044677</v>
      </c>
      <c r="AK31" s="194">
        <f t="shared" si="9"/>
        <v>1060046</v>
      </c>
      <c r="AL31" s="194">
        <f t="shared" si="9"/>
        <v>1074250</v>
      </c>
      <c r="AM31" s="194">
        <f t="shared" si="9"/>
        <v>1116974</v>
      </c>
      <c r="AN31" s="194">
        <f t="shared" si="9"/>
        <v>1124798</v>
      </c>
      <c r="AO31" s="194">
        <f t="shared" si="9"/>
        <v>1133564</v>
      </c>
      <c r="AP31" s="104"/>
      <c r="AQ31" s="18"/>
      <c r="AR31" s="18"/>
      <c r="AS31" s="133"/>
      <c r="AT31" s="133"/>
      <c r="AU31" s="133"/>
      <c r="AV31" s="133"/>
      <c r="AW31" s="133"/>
      <c r="AX31" s="133"/>
      <c r="AY31" s="133"/>
      <c r="AZ31" s="133"/>
    </row>
    <row r="32" spans="1:52" x14ac:dyDescent="0.25">
      <c r="A32" s="90">
        <v>3125</v>
      </c>
      <c r="B32" s="194">
        <f t="shared" ref="B32:AO32" si="10">ROUND(B85*РАСЧЕТНЫЙ_КОЭФФИЦИЕНТ,0)</f>
        <v>391449</v>
      </c>
      <c r="C32" s="194">
        <f t="shared" si="10"/>
        <v>423020</v>
      </c>
      <c r="D32" s="194">
        <f t="shared" si="10"/>
        <v>434505</v>
      </c>
      <c r="E32" s="194">
        <f t="shared" si="10"/>
        <v>458142</v>
      </c>
      <c r="F32" s="194">
        <f t="shared" si="10"/>
        <v>474732</v>
      </c>
      <c r="G32" s="194">
        <f t="shared" si="10"/>
        <v>503917</v>
      </c>
      <c r="H32" s="194">
        <f t="shared" si="10"/>
        <v>514959</v>
      </c>
      <c r="I32" s="194">
        <f t="shared" si="10"/>
        <v>542591</v>
      </c>
      <c r="J32" s="194">
        <f t="shared" si="10"/>
        <v>569612</v>
      </c>
      <c r="K32" s="194">
        <f t="shared" si="10"/>
        <v>580210</v>
      </c>
      <c r="L32" s="194">
        <f t="shared" si="10"/>
        <v>590974</v>
      </c>
      <c r="M32" s="194">
        <f t="shared" si="10"/>
        <v>620048</v>
      </c>
      <c r="N32" s="194">
        <f t="shared" si="10"/>
        <v>634696</v>
      </c>
      <c r="O32" s="194">
        <f t="shared" si="10"/>
        <v>667044</v>
      </c>
      <c r="P32" s="194">
        <f t="shared" si="10"/>
        <v>679473</v>
      </c>
      <c r="Q32" s="194">
        <f t="shared" si="10"/>
        <v>691347</v>
      </c>
      <c r="R32" s="194">
        <f t="shared" si="10"/>
        <v>729077</v>
      </c>
      <c r="S32" s="194">
        <f t="shared" si="10"/>
        <v>744002</v>
      </c>
      <c r="T32" s="194">
        <f t="shared" si="10"/>
        <v>755765</v>
      </c>
      <c r="U32" s="194">
        <f t="shared" si="10"/>
        <v>768471</v>
      </c>
      <c r="V32" s="194">
        <f t="shared" si="10"/>
        <v>803982</v>
      </c>
      <c r="W32" s="194">
        <f t="shared" si="10"/>
        <v>840047</v>
      </c>
      <c r="X32" s="194">
        <f t="shared" si="10"/>
        <v>849258</v>
      </c>
      <c r="Y32" s="194">
        <f t="shared" si="10"/>
        <v>861409</v>
      </c>
      <c r="Z32" s="194">
        <f t="shared" si="10"/>
        <v>866403</v>
      </c>
      <c r="AA32" s="194">
        <f t="shared" si="10"/>
        <v>877666</v>
      </c>
      <c r="AB32" s="194">
        <f t="shared" si="10"/>
        <v>884990</v>
      </c>
      <c r="AC32" s="194">
        <f t="shared" si="10"/>
        <v>891094</v>
      </c>
      <c r="AD32" s="194">
        <f t="shared" si="10"/>
        <v>905242</v>
      </c>
      <c r="AE32" s="194">
        <f t="shared" si="10"/>
        <v>919391</v>
      </c>
      <c r="AF32" s="194">
        <f t="shared" si="10"/>
        <v>947744</v>
      </c>
      <c r="AG32" s="194">
        <f t="shared" si="10"/>
        <v>974100</v>
      </c>
      <c r="AH32" s="194">
        <f t="shared" si="10"/>
        <v>994851</v>
      </c>
      <c r="AI32" s="194">
        <f t="shared" si="10"/>
        <v>1023925</v>
      </c>
      <c r="AJ32" s="194">
        <f t="shared" si="10"/>
        <v>1050059</v>
      </c>
      <c r="AK32" s="194">
        <f t="shared" si="10"/>
        <v>1073751</v>
      </c>
      <c r="AL32" s="194">
        <f t="shared" si="10"/>
        <v>1082518</v>
      </c>
      <c r="AM32" s="194">
        <f t="shared" si="10"/>
        <v>1094724</v>
      </c>
      <c r="AN32" s="194">
        <f t="shared" si="10"/>
        <v>1110149</v>
      </c>
      <c r="AO32" s="194">
        <f t="shared" si="10"/>
        <v>1122856</v>
      </c>
      <c r="AP32" s="104"/>
      <c r="AQ32" s="18"/>
      <c r="AR32" s="18"/>
      <c r="AS32" s="133"/>
      <c r="AT32" s="133"/>
      <c r="AU32" s="133"/>
      <c r="AV32" s="133"/>
      <c r="AW32" s="133"/>
      <c r="AX32" s="133"/>
      <c r="AY32" s="133"/>
      <c r="AZ32" s="133"/>
    </row>
    <row r="33" spans="1:52" x14ac:dyDescent="0.25">
      <c r="A33" s="90">
        <v>3250</v>
      </c>
      <c r="B33" s="194">
        <f t="shared" ref="B33:AO33" si="11">ROUND(B86*РАСЧЕТНЫЙ_КОЭФФИЦИЕНТ,0)</f>
        <v>401713</v>
      </c>
      <c r="C33" s="194">
        <f t="shared" si="11"/>
        <v>428513</v>
      </c>
      <c r="D33" s="194">
        <f t="shared" si="11"/>
        <v>440276</v>
      </c>
      <c r="E33" s="194">
        <f t="shared" si="11"/>
        <v>464467</v>
      </c>
      <c r="F33" s="194">
        <f t="shared" si="11"/>
        <v>481557</v>
      </c>
      <c r="G33" s="194">
        <f t="shared" si="11"/>
        <v>511463</v>
      </c>
      <c r="H33" s="194">
        <f t="shared" si="11"/>
        <v>522061</v>
      </c>
      <c r="I33" s="194">
        <f t="shared" si="11"/>
        <v>548971</v>
      </c>
      <c r="J33" s="194">
        <f t="shared" si="11"/>
        <v>578101</v>
      </c>
      <c r="K33" s="194">
        <f t="shared" si="11"/>
        <v>588255</v>
      </c>
      <c r="L33" s="194">
        <f t="shared" si="11"/>
        <v>599241</v>
      </c>
      <c r="M33" s="194">
        <f t="shared" si="11"/>
        <v>628315</v>
      </c>
      <c r="N33" s="194">
        <f t="shared" si="11"/>
        <v>642963</v>
      </c>
      <c r="O33" s="194">
        <f t="shared" si="11"/>
        <v>674645</v>
      </c>
      <c r="P33" s="194">
        <f t="shared" si="11"/>
        <v>687685</v>
      </c>
      <c r="Q33" s="194">
        <f t="shared" si="11"/>
        <v>720865</v>
      </c>
      <c r="R33" s="194">
        <f t="shared" si="11"/>
        <v>736733</v>
      </c>
      <c r="S33" s="194">
        <f t="shared" si="11"/>
        <v>749939</v>
      </c>
      <c r="T33" s="194">
        <f t="shared" si="11"/>
        <v>763144</v>
      </c>
      <c r="U33" s="194">
        <f t="shared" si="11"/>
        <v>799765</v>
      </c>
      <c r="V33" s="194">
        <f t="shared" si="11"/>
        <v>813914</v>
      </c>
      <c r="W33" s="194">
        <f t="shared" si="11"/>
        <v>849480</v>
      </c>
      <c r="X33" s="194">
        <f t="shared" si="11"/>
        <v>860743</v>
      </c>
      <c r="Y33" s="194">
        <f t="shared" si="11"/>
        <v>873005</v>
      </c>
      <c r="Z33" s="194">
        <f t="shared" si="11"/>
        <v>882549</v>
      </c>
      <c r="AA33" s="194">
        <f t="shared" si="11"/>
        <v>887653</v>
      </c>
      <c r="AB33" s="194">
        <f t="shared" si="11"/>
        <v>902579</v>
      </c>
      <c r="AC33" s="194">
        <f t="shared" si="11"/>
        <v>917726</v>
      </c>
      <c r="AD33" s="194">
        <f t="shared" si="11"/>
        <v>931154</v>
      </c>
      <c r="AE33" s="194">
        <f t="shared" si="11"/>
        <v>946301</v>
      </c>
      <c r="AF33" s="194">
        <f t="shared" si="11"/>
        <v>975320</v>
      </c>
      <c r="AG33" s="194">
        <f t="shared" si="11"/>
        <v>990246</v>
      </c>
      <c r="AH33" s="194">
        <f t="shared" si="11"/>
        <v>1047617</v>
      </c>
      <c r="AI33" s="194">
        <f t="shared" si="11"/>
        <v>1059325</v>
      </c>
      <c r="AJ33" s="194">
        <f t="shared" si="11"/>
        <v>1078134</v>
      </c>
      <c r="AK33" s="194">
        <f t="shared" si="11"/>
        <v>1104268</v>
      </c>
      <c r="AL33" s="194">
        <f t="shared" si="11"/>
        <v>1120359</v>
      </c>
      <c r="AM33" s="194">
        <f t="shared" si="11"/>
        <v>1298189</v>
      </c>
      <c r="AN33" s="194">
        <f t="shared" si="11"/>
        <v>1301851</v>
      </c>
      <c r="AO33" s="194">
        <f t="shared" si="11"/>
        <v>1306456</v>
      </c>
      <c r="AP33" s="104"/>
      <c r="AQ33" s="18"/>
      <c r="AR33" s="18"/>
      <c r="AS33" s="133"/>
      <c r="AT33" s="133"/>
      <c r="AU33" s="133"/>
      <c r="AV33" s="133"/>
      <c r="AW33" s="133"/>
      <c r="AX33" s="133"/>
      <c r="AY33" s="133"/>
      <c r="AZ33" s="133"/>
    </row>
    <row r="34" spans="1:52" x14ac:dyDescent="0.25">
      <c r="A34" s="90">
        <v>3375</v>
      </c>
      <c r="B34" s="194">
        <f t="shared" ref="B34:AO34" si="12">ROUND(B87*РАСЧЕТНЫЙ_КОЭФФИЦИЕНТ,0)</f>
        <v>414919</v>
      </c>
      <c r="C34" s="194">
        <f t="shared" si="12"/>
        <v>435892</v>
      </c>
      <c r="D34" s="194">
        <f t="shared" si="12"/>
        <v>446878</v>
      </c>
      <c r="E34" s="194">
        <f t="shared" si="12"/>
        <v>470349</v>
      </c>
      <c r="F34" s="194">
        <f t="shared" si="12"/>
        <v>487938</v>
      </c>
      <c r="G34" s="194">
        <f t="shared" si="12"/>
        <v>518177</v>
      </c>
      <c r="H34" s="194">
        <f t="shared" si="12"/>
        <v>529940</v>
      </c>
      <c r="I34" s="194">
        <f t="shared" si="12"/>
        <v>557738</v>
      </c>
      <c r="J34" s="194">
        <f t="shared" si="12"/>
        <v>586313</v>
      </c>
      <c r="K34" s="194">
        <f t="shared" si="12"/>
        <v>597798</v>
      </c>
      <c r="L34" s="194">
        <f t="shared" si="12"/>
        <v>607564</v>
      </c>
      <c r="M34" s="194">
        <f t="shared" si="12"/>
        <v>638081</v>
      </c>
      <c r="N34" s="194">
        <f t="shared" si="12"/>
        <v>653728</v>
      </c>
      <c r="O34" s="194">
        <f t="shared" si="12"/>
        <v>687685</v>
      </c>
      <c r="P34" s="194">
        <f t="shared" si="12"/>
        <v>697672</v>
      </c>
      <c r="Q34" s="194">
        <f t="shared" si="12"/>
        <v>728466</v>
      </c>
      <c r="R34" s="194">
        <f t="shared" si="12"/>
        <v>746776</v>
      </c>
      <c r="S34" s="194">
        <f t="shared" si="12"/>
        <v>761924</v>
      </c>
      <c r="T34" s="194">
        <f t="shared" si="12"/>
        <v>775074</v>
      </c>
      <c r="U34" s="194">
        <f t="shared" si="12"/>
        <v>811694</v>
      </c>
      <c r="V34" s="194">
        <f t="shared" si="12"/>
        <v>825399</v>
      </c>
      <c r="W34" s="194">
        <f t="shared" si="12"/>
        <v>862352</v>
      </c>
      <c r="X34" s="194">
        <f t="shared" si="12"/>
        <v>874503</v>
      </c>
      <c r="Y34" s="194">
        <f t="shared" si="12"/>
        <v>885711</v>
      </c>
      <c r="Z34" s="194">
        <f t="shared" si="12"/>
        <v>904743</v>
      </c>
      <c r="AA34" s="194">
        <f t="shared" si="12"/>
        <v>933595</v>
      </c>
      <c r="AB34" s="194">
        <f t="shared" si="12"/>
        <v>950185</v>
      </c>
      <c r="AC34" s="194">
        <f t="shared" si="12"/>
        <v>966276</v>
      </c>
      <c r="AD34" s="194">
        <f t="shared" si="12"/>
        <v>980203</v>
      </c>
      <c r="AE34" s="194">
        <f t="shared" si="12"/>
        <v>996571</v>
      </c>
      <c r="AF34" s="194">
        <f t="shared" si="12"/>
        <v>1046896</v>
      </c>
      <c r="AG34" s="194">
        <f t="shared" si="12"/>
        <v>1052722</v>
      </c>
      <c r="AH34" s="194">
        <f t="shared" si="12"/>
        <v>1078412</v>
      </c>
      <c r="AI34" s="194">
        <f t="shared" si="12"/>
        <v>1109650</v>
      </c>
      <c r="AJ34" s="194">
        <f t="shared" si="12"/>
        <v>1143829</v>
      </c>
      <c r="AK34" s="194">
        <f t="shared" si="12"/>
        <v>1157756</v>
      </c>
      <c r="AL34" s="194">
        <f t="shared" si="12"/>
        <v>1272999</v>
      </c>
      <c r="AM34" s="194">
        <f t="shared" si="12"/>
        <v>1298411</v>
      </c>
      <c r="AN34" s="194">
        <f t="shared" si="12"/>
        <v>1304292</v>
      </c>
      <c r="AO34" s="194">
        <f t="shared" si="12"/>
        <v>1335531</v>
      </c>
      <c r="AP34" s="104"/>
      <c r="AQ34" s="18"/>
      <c r="AR34" s="18"/>
      <c r="AS34" s="133"/>
      <c r="AT34" s="133"/>
      <c r="AU34" s="133"/>
      <c r="AV34" s="133"/>
      <c r="AW34" s="133"/>
      <c r="AX34" s="133"/>
      <c r="AY34" s="133"/>
      <c r="AZ34" s="133"/>
    </row>
    <row r="35" spans="1:52" x14ac:dyDescent="0.25">
      <c r="A35" s="90">
        <v>3500</v>
      </c>
      <c r="B35" s="194">
        <f t="shared" ref="B35:AO35" si="13">ROUND(B88*РАСЧЕТНЫЙ_КОЭФФИЦИЕНТ,0)</f>
        <v>423686</v>
      </c>
      <c r="C35" s="194">
        <f t="shared" si="13"/>
        <v>453981</v>
      </c>
      <c r="D35" s="194">
        <f t="shared" si="13"/>
        <v>465189</v>
      </c>
      <c r="E35" s="194">
        <f t="shared" si="13"/>
        <v>504750</v>
      </c>
      <c r="F35" s="194">
        <f t="shared" si="13"/>
        <v>523337</v>
      </c>
      <c r="G35" s="194">
        <f t="shared" si="13"/>
        <v>540427</v>
      </c>
      <c r="H35" s="194">
        <f t="shared" si="13"/>
        <v>550913</v>
      </c>
      <c r="I35" s="194">
        <f t="shared" si="13"/>
        <v>577047</v>
      </c>
      <c r="J35" s="194">
        <f t="shared" si="13"/>
        <v>608285</v>
      </c>
      <c r="K35" s="194">
        <f t="shared" si="13"/>
        <v>620492</v>
      </c>
      <c r="L35" s="194">
        <f t="shared" si="13"/>
        <v>633919</v>
      </c>
      <c r="M35" s="194">
        <f t="shared" si="13"/>
        <v>665435</v>
      </c>
      <c r="N35" s="194">
        <f t="shared" si="13"/>
        <v>683024</v>
      </c>
      <c r="O35" s="194">
        <f t="shared" si="13"/>
        <v>720365</v>
      </c>
      <c r="P35" s="194">
        <f t="shared" si="13"/>
        <v>733349</v>
      </c>
      <c r="Q35" s="194">
        <f t="shared" si="13"/>
        <v>767750</v>
      </c>
      <c r="R35" s="194">
        <f t="shared" si="13"/>
        <v>785339</v>
      </c>
      <c r="S35" s="194">
        <f t="shared" si="13"/>
        <v>799043</v>
      </c>
      <c r="T35" s="194">
        <f t="shared" si="13"/>
        <v>811694</v>
      </c>
      <c r="U35" s="194">
        <f t="shared" si="13"/>
        <v>849313</v>
      </c>
      <c r="V35" s="194">
        <f t="shared" si="13"/>
        <v>859079</v>
      </c>
      <c r="W35" s="194">
        <f t="shared" si="13"/>
        <v>894478</v>
      </c>
      <c r="X35" s="194">
        <f t="shared" si="13"/>
        <v>905520</v>
      </c>
      <c r="Y35" s="194">
        <f t="shared" si="13"/>
        <v>917948</v>
      </c>
      <c r="Z35" s="194">
        <f t="shared" si="13"/>
        <v>928213</v>
      </c>
      <c r="AA35" s="194">
        <f t="shared" si="13"/>
        <v>959229</v>
      </c>
      <c r="AB35" s="194">
        <f t="shared" si="13"/>
        <v>975320</v>
      </c>
      <c r="AC35" s="194">
        <f t="shared" si="13"/>
        <v>991688</v>
      </c>
      <c r="AD35" s="194">
        <f t="shared" si="13"/>
        <v>1030750</v>
      </c>
      <c r="AE35" s="194">
        <f t="shared" si="13"/>
        <v>1037131</v>
      </c>
      <c r="AF35" s="194">
        <f t="shared" si="13"/>
        <v>1059824</v>
      </c>
      <c r="AG35" s="194">
        <f t="shared" si="13"/>
        <v>1070311</v>
      </c>
      <c r="AH35" s="194">
        <f t="shared" si="13"/>
        <v>1107930</v>
      </c>
      <c r="AI35" s="194">
        <f t="shared" si="13"/>
        <v>1148490</v>
      </c>
      <c r="AJ35" s="194">
        <f t="shared" si="13"/>
        <v>1173846</v>
      </c>
      <c r="AK35" s="194">
        <f t="shared" si="13"/>
        <v>1277659</v>
      </c>
      <c r="AL35" s="194">
        <f t="shared" si="13"/>
        <v>1299632</v>
      </c>
      <c r="AM35" s="194">
        <f t="shared" si="13"/>
        <v>1340191</v>
      </c>
      <c r="AN35" s="194">
        <f t="shared" si="13"/>
        <v>1342355</v>
      </c>
      <c r="AO35" s="194">
        <f t="shared" si="13"/>
        <v>1355561</v>
      </c>
      <c r="AP35" s="104"/>
      <c r="AQ35" s="18"/>
      <c r="AR35" s="18"/>
      <c r="AS35" s="133"/>
      <c r="AT35" s="133"/>
      <c r="AU35" s="133"/>
      <c r="AV35" s="133"/>
      <c r="AW35" s="133"/>
      <c r="AX35" s="133"/>
      <c r="AY35" s="133"/>
      <c r="AZ35" s="133"/>
    </row>
    <row r="36" spans="1:52" x14ac:dyDescent="0.25">
      <c r="A36" s="90">
        <v>3625</v>
      </c>
      <c r="B36" s="194">
        <f t="shared" ref="B36:AO36" si="14">ROUND(B89*РАСЧЕТНЫЙ_КОЭФФИЦИЕНТ,0)</f>
        <v>445436</v>
      </c>
      <c r="C36" s="194">
        <f t="shared" si="14"/>
        <v>460306</v>
      </c>
      <c r="D36" s="194">
        <f t="shared" si="14"/>
        <v>469572</v>
      </c>
      <c r="E36" s="194">
        <f t="shared" si="14"/>
        <v>509410</v>
      </c>
      <c r="F36" s="194">
        <f t="shared" si="14"/>
        <v>527443</v>
      </c>
      <c r="G36" s="194">
        <f t="shared" si="14"/>
        <v>544810</v>
      </c>
      <c r="H36" s="194">
        <f t="shared" si="14"/>
        <v>574106</v>
      </c>
      <c r="I36" s="194">
        <f t="shared" si="14"/>
        <v>601960</v>
      </c>
      <c r="J36" s="194">
        <f t="shared" si="14"/>
        <v>635639</v>
      </c>
      <c r="K36" s="194">
        <f t="shared" si="14"/>
        <v>649788</v>
      </c>
      <c r="L36" s="194">
        <f t="shared" si="14"/>
        <v>661551</v>
      </c>
      <c r="M36" s="194">
        <f t="shared" si="14"/>
        <v>693788</v>
      </c>
      <c r="N36" s="194">
        <f t="shared" si="14"/>
        <v>713541</v>
      </c>
      <c r="O36" s="194">
        <f t="shared" si="14"/>
        <v>751881</v>
      </c>
      <c r="P36" s="194">
        <f t="shared" si="14"/>
        <v>765086</v>
      </c>
      <c r="Q36" s="194">
        <f t="shared" si="14"/>
        <v>777793</v>
      </c>
      <c r="R36" s="194">
        <f t="shared" si="14"/>
        <v>819296</v>
      </c>
      <c r="S36" s="194">
        <f t="shared" si="14"/>
        <v>833722</v>
      </c>
      <c r="T36" s="194">
        <f t="shared" si="14"/>
        <v>846428</v>
      </c>
      <c r="U36" s="194">
        <f t="shared" si="14"/>
        <v>858357</v>
      </c>
      <c r="V36" s="194">
        <f t="shared" si="14"/>
        <v>896476</v>
      </c>
      <c r="W36" s="194">
        <f t="shared" si="14"/>
        <v>923830</v>
      </c>
      <c r="X36" s="194">
        <f t="shared" si="14"/>
        <v>945303</v>
      </c>
      <c r="Y36" s="194">
        <f t="shared" si="14"/>
        <v>956289</v>
      </c>
      <c r="Z36" s="194">
        <f t="shared" si="14"/>
        <v>981701</v>
      </c>
      <c r="AA36" s="194">
        <f t="shared" si="14"/>
        <v>1016379</v>
      </c>
      <c r="AB36" s="194">
        <f t="shared" si="14"/>
        <v>1033968</v>
      </c>
      <c r="AC36" s="194">
        <f t="shared" si="14"/>
        <v>1073474</v>
      </c>
      <c r="AD36" s="194">
        <f t="shared" si="14"/>
        <v>1074750</v>
      </c>
      <c r="AE36" s="194">
        <f t="shared" si="14"/>
        <v>1110371</v>
      </c>
      <c r="AF36" s="194">
        <f t="shared" si="14"/>
        <v>1122856</v>
      </c>
      <c r="AG36" s="194">
        <f t="shared" si="14"/>
        <v>1139168</v>
      </c>
      <c r="AH36" s="194">
        <f t="shared" si="14"/>
        <v>1188273</v>
      </c>
      <c r="AI36" s="194">
        <f t="shared" si="14"/>
        <v>1338693</v>
      </c>
      <c r="AJ36" s="194">
        <f t="shared" si="14"/>
        <v>1360443</v>
      </c>
      <c r="AK36" s="194">
        <f t="shared" si="14"/>
        <v>1366047</v>
      </c>
      <c r="AL36" s="194">
        <f t="shared" si="14"/>
        <v>1371208</v>
      </c>
      <c r="AM36" s="194">
        <f t="shared" si="14"/>
        <v>1381694</v>
      </c>
      <c r="AN36" s="194">
        <f t="shared" si="14"/>
        <v>1456877</v>
      </c>
      <c r="AO36" s="194">
        <f t="shared" si="14"/>
        <v>1470082</v>
      </c>
      <c r="AP36" s="104"/>
      <c r="AQ36" s="18"/>
      <c r="AR36" s="18"/>
      <c r="AS36" s="133"/>
      <c r="AT36" s="133"/>
      <c r="AU36" s="133"/>
      <c r="AV36" s="133"/>
      <c r="AW36" s="133"/>
      <c r="AX36" s="133"/>
      <c r="AY36" s="133"/>
      <c r="AZ36" s="133"/>
    </row>
    <row r="37" spans="1:52" x14ac:dyDescent="0.25">
      <c r="A37" s="90">
        <v>3750</v>
      </c>
      <c r="B37" s="194">
        <f t="shared" ref="B37:AO37" si="15">ROUND(B90*РАСЧЕТНЫЙ_КОЭФФИЦИЕНТ,0)</f>
        <v>456422</v>
      </c>
      <c r="C37" s="194">
        <f t="shared" si="15"/>
        <v>498147</v>
      </c>
      <c r="D37" s="194">
        <f t="shared" si="15"/>
        <v>511741</v>
      </c>
      <c r="E37" s="194">
        <f t="shared" si="15"/>
        <v>539705</v>
      </c>
      <c r="F37" s="194">
        <f t="shared" si="15"/>
        <v>561178</v>
      </c>
      <c r="G37" s="194">
        <f t="shared" si="15"/>
        <v>596300</v>
      </c>
      <c r="H37" s="194">
        <f t="shared" si="15"/>
        <v>609117</v>
      </c>
      <c r="I37" s="194">
        <f t="shared" si="15"/>
        <v>622489</v>
      </c>
      <c r="J37" s="194">
        <f t="shared" si="15"/>
        <v>676698</v>
      </c>
      <c r="K37" s="194">
        <f t="shared" si="15"/>
        <v>690015</v>
      </c>
      <c r="L37" s="194">
        <f t="shared" si="15"/>
        <v>706771</v>
      </c>
      <c r="M37" s="194">
        <f t="shared" si="15"/>
        <v>724249</v>
      </c>
      <c r="N37" s="194">
        <f t="shared" si="15"/>
        <v>764476</v>
      </c>
      <c r="O37" s="194">
        <f t="shared" si="15"/>
        <v>802816</v>
      </c>
      <c r="P37" s="194">
        <f t="shared" si="15"/>
        <v>816188</v>
      </c>
      <c r="Q37" s="194">
        <f t="shared" si="15"/>
        <v>828562</v>
      </c>
      <c r="R37" s="194">
        <f t="shared" si="15"/>
        <v>830781</v>
      </c>
      <c r="S37" s="194">
        <f t="shared" si="15"/>
        <v>831724</v>
      </c>
      <c r="T37" s="194">
        <f t="shared" si="15"/>
        <v>844430</v>
      </c>
      <c r="U37" s="194">
        <f t="shared" si="15"/>
        <v>883492</v>
      </c>
      <c r="V37" s="194">
        <f t="shared" si="15"/>
        <v>894478</v>
      </c>
      <c r="W37" s="194">
        <f t="shared" si="15"/>
        <v>931875</v>
      </c>
      <c r="X37" s="194">
        <f t="shared" si="15"/>
        <v>944581</v>
      </c>
      <c r="Y37" s="194">
        <f t="shared" si="15"/>
        <v>996072</v>
      </c>
      <c r="Z37" s="194">
        <f t="shared" si="15"/>
        <v>976541</v>
      </c>
      <c r="AA37" s="194">
        <f t="shared" si="15"/>
        <v>1031527</v>
      </c>
      <c r="AB37" s="194">
        <f t="shared" si="15"/>
        <v>1048339</v>
      </c>
      <c r="AC37" s="194">
        <f t="shared" si="15"/>
        <v>1050059</v>
      </c>
      <c r="AD37" s="194">
        <f t="shared" si="15"/>
        <v>1060546</v>
      </c>
      <c r="AE37" s="194">
        <f t="shared" si="15"/>
        <v>1078412</v>
      </c>
      <c r="AF37" s="194">
        <f t="shared" si="15"/>
        <v>1114311</v>
      </c>
      <c r="AG37" s="194">
        <f t="shared" si="15"/>
        <v>1133065</v>
      </c>
      <c r="AH37" s="194">
        <f t="shared" si="15"/>
        <v>1303294</v>
      </c>
      <c r="AI37" s="194">
        <f t="shared" si="15"/>
        <v>1306456</v>
      </c>
      <c r="AJ37" s="194">
        <f t="shared" si="15"/>
        <v>1329205</v>
      </c>
      <c r="AK37" s="194">
        <f t="shared" si="15"/>
        <v>1343576</v>
      </c>
      <c r="AL37" s="194">
        <f t="shared" si="15"/>
        <v>1355561</v>
      </c>
      <c r="AM37" s="194">
        <f t="shared" si="15"/>
        <v>1418814</v>
      </c>
      <c r="AN37" s="194">
        <f t="shared" si="15"/>
        <v>1420978</v>
      </c>
      <c r="AO37" s="194">
        <f t="shared" si="15"/>
        <v>1427081</v>
      </c>
      <c r="AP37" s="104"/>
      <c r="AQ37" s="18"/>
      <c r="AR37" s="18"/>
      <c r="AS37" s="133"/>
      <c r="AT37" s="133"/>
      <c r="AU37" s="133"/>
      <c r="AV37" s="133"/>
      <c r="AW37" s="133"/>
      <c r="AX37" s="133"/>
      <c r="AY37" s="133"/>
      <c r="AZ37" s="133"/>
    </row>
    <row r="38" spans="1:52" x14ac:dyDescent="0.25">
      <c r="A38" s="90">
        <v>3875</v>
      </c>
      <c r="B38" s="194">
        <f t="shared" ref="B38:AO38" si="16">ROUND(B91*РАСЧЕТНЫЙ_КОЭФФИЦИЕНТ,0)</f>
        <v>466687</v>
      </c>
      <c r="C38" s="194">
        <f t="shared" si="16"/>
        <v>503695</v>
      </c>
      <c r="D38" s="194">
        <f t="shared" si="16"/>
        <v>516512</v>
      </c>
      <c r="E38" s="194">
        <f t="shared" si="16"/>
        <v>544089</v>
      </c>
      <c r="F38" s="194">
        <f t="shared" si="16"/>
        <v>568003</v>
      </c>
      <c r="G38" s="194">
        <f t="shared" si="16"/>
        <v>605899</v>
      </c>
      <c r="H38" s="194">
        <f t="shared" si="16"/>
        <v>616719</v>
      </c>
      <c r="I38" s="194">
        <f t="shared" si="16"/>
        <v>647125</v>
      </c>
      <c r="J38" s="194">
        <f t="shared" si="16"/>
        <v>683357</v>
      </c>
      <c r="K38" s="194">
        <f t="shared" si="16"/>
        <v>698504</v>
      </c>
      <c r="L38" s="194">
        <f t="shared" si="16"/>
        <v>715094</v>
      </c>
      <c r="M38" s="194">
        <f t="shared" si="16"/>
        <v>732850</v>
      </c>
      <c r="N38" s="194">
        <f t="shared" si="16"/>
        <v>772965</v>
      </c>
      <c r="O38" s="194">
        <f t="shared" si="16"/>
        <v>812748</v>
      </c>
      <c r="P38" s="194">
        <f t="shared" si="16"/>
        <v>826065</v>
      </c>
      <c r="Q38" s="194">
        <f t="shared" si="16"/>
        <v>839548</v>
      </c>
      <c r="R38" s="194">
        <f t="shared" si="16"/>
        <v>882105</v>
      </c>
      <c r="S38" s="194">
        <f t="shared" si="16"/>
        <v>897974</v>
      </c>
      <c r="T38" s="194">
        <f t="shared" si="16"/>
        <v>911512</v>
      </c>
      <c r="U38" s="194">
        <f t="shared" si="16"/>
        <v>926993</v>
      </c>
      <c r="V38" s="194">
        <f t="shared" si="16"/>
        <v>968274</v>
      </c>
      <c r="W38" s="194">
        <f t="shared" si="16"/>
        <v>1010109</v>
      </c>
      <c r="X38" s="194">
        <f t="shared" si="16"/>
        <v>1022982</v>
      </c>
      <c r="Y38" s="194">
        <f t="shared" si="16"/>
        <v>1036132</v>
      </c>
      <c r="Z38" s="194">
        <f t="shared" si="16"/>
        <v>1047617</v>
      </c>
      <c r="AA38" s="194">
        <f t="shared" si="16"/>
        <v>1057161</v>
      </c>
      <c r="AB38" s="194">
        <f t="shared" si="16"/>
        <v>1073751</v>
      </c>
      <c r="AC38" s="194">
        <f t="shared" si="16"/>
        <v>1091340</v>
      </c>
      <c r="AD38" s="194">
        <f t="shared" si="16"/>
        <v>1109151</v>
      </c>
      <c r="AE38" s="194">
        <f t="shared" si="16"/>
        <v>1127239</v>
      </c>
      <c r="AF38" s="194">
        <f t="shared" si="16"/>
        <v>1253468</v>
      </c>
      <c r="AG38" s="194">
        <f t="shared" si="16"/>
        <v>1265952</v>
      </c>
      <c r="AH38" s="194">
        <f t="shared" si="16"/>
        <v>1354340</v>
      </c>
      <c r="AI38" s="194">
        <f t="shared" si="16"/>
        <v>1368267</v>
      </c>
      <c r="AJ38" s="194">
        <f t="shared" si="16"/>
        <v>1416095</v>
      </c>
      <c r="AK38" s="194">
        <f t="shared" si="16"/>
        <v>1429800</v>
      </c>
      <c r="AL38" s="194">
        <f t="shared" si="16"/>
        <v>1468362</v>
      </c>
      <c r="AM38" s="194">
        <f t="shared" si="16"/>
        <v>1502819</v>
      </c>
      <c r="AN38" s="194">
        <f t="shared" si="16"/>
        <v>1505260</v>
      </c>
      <c r="AO38" s="194">
        <f t="shared" si="16"/>
        <v>1506703</v>
      </c>
      <c r="AP38" s="104"/>
      <c r="AQ38" s="134" t="s">
        <v>558</v>
      </c>
      <c r="AR38" s="18"/>
      <c r="AS38" s="133"/>
      <c r="AT38" s="133"/>
      <c r="AU38" s="133"/>
      <c r="AV38" s="134" t="s">
        <v>550</v>
      </c>
      <c r="AW38" s="133"/>
      <c r="AX38" s="133"/>
      <c r="AY38" s="133"/>
      <c r="AZ38" s="133"/>
    </row>
    <row r="39" spans="1:52" x14ac:dyDescent="0.25">
      <c r="A39" s="90">
        <v>4000</v>
      </c>
      <c r="B39" s="194">
        <f t="shared" ref="B39:AO39" si="17">ROUND(B92*РАСЧЕТНЫЙ_КОЭФФИЦИЕНТ,0)</f>
        <v>478394</v>
      </c>
      <c r="C39" s="194">
        <f t="shared" si="17"/>
        <v>519675</v>
      </c>
      <c r="D39" s="194">
        <f t="shared" si="17"/>
        <v>534545</v>
      </c>
      <c r="E39" s="194">
        <f t="shared" si="17"/>
        <v>563120</v>
      </c>
      <c r="F39" s="194">
        <f t="shared" si="17"/>
        <v>580487</v>
      </c>
      <c r="G39" s="194">
        <f t="shared" si="17"/>
        <v>613667</v>
      </c>
      <c r="H39" s="194">
        <f t="shared" si="17"/>
        <v>624931</v>
      </c>
      <c r="I39" s="194">
        <f t="shared" si="17"/>
        <v>655170</v>
      </c>
      <c r="J39" s="194">
        <f t="shared" si="17"/>
        <v>690570</v>
      </c>
      <c r="K39" s="194">
        <f t="shared" si="17"/>
        <v>705717</v>
      </c>
      <c r="L39" s="194">
        <f t="shared" si="17"/>
        <v>719644</v>
      </c>
      <c r="M39" s="194">
        <f t="shared" si="17"/>
        <v>755820</v>
      </c>
      <c r="N39" s="194">
        <f t="shared" si="17"/>
        <v>779513</v>
      </c>
      <c r="O39" s="194">
        <f t="shared" si="17"/>
        <v>823679</v>
      </c>
      <c r="P39" s="194">
        <f t="shared" si="17"/>
        <v>837106</v>
      </c>
      <c r="Q39" s="194">
        <f t="shared" si="17"/>
        <v>851255</v>
      </c>
      <c r="R39" s="194">
        <f t="shared" si="17"/>
        <v>895699</v>
      </c>
      <c r="S39" s="194">
        <f t="shared" si="17"/>
        <v>910624</v>
      </c>
      <c r="T39" s="194">
        <f t="shared" si="17"/>
        <v>924551</v>
      </c>
      <c r="U39" s="194">
        <f t="shared" si="17"/>
        <v>967275</v>
      </c>
      <c r="V39" s="194">
        <f t="shared" si="17"/>
        <v>980702</v>
      </c>
      <c r="W39" s="194">
        <f t="shared" si="17"/>
        <v>1021262</v>
      </c>
      <c r="X39" s="194">
        <f t="shared" si="17"/>
        <v>1035633</v>
      </c>
      <c r="Y39" s="194">
        <f t="shared" si="17"/>
        <v>1050780</v>
      </c>
      <c r="Z39" s="194">
        <f t="shared" si="17"/>
        <v>1053721</v>
      </c>
      <c r="AA39" s="194">
        <f t="shared" si="17"/>
        <v>1057605</v>
      </c>
      <c r="AB39" s="194">
        <f t="shared" si="17"/>
        <v>1097665</v>
      </c>
      <c r="AC39" s="194">
        <f t="shared" si="17"/>
        <v>1104490</v>
      </c>
      <c r="AD39" s="194">
        <f t="shared" si="17"/>
        <v>1110593</v>
      </c>
      <c r="AE39" s="194">
        <f t="shared" si="17"/>
        <v>1227834</v>
      </c>
      <c r="AF39" s="194">
        <f t="shared" si="17"/>
        <v>1262512</v>
      </c>
      <c r="AG39" s="194">
        <f t="shared" si="17"/>
        <v>1274941</v>
      </c>
      <c r="AH39" s="194">
        <f t="shared" si="17"/>
        <v>1354340</v>
      </c>
      <c r="AI39" s="194">
        <f t="shared" si="17"/>
        <v>1384358</v>
      </c>
      <c r="AJ39" s="194">
        <f t="shared" si="17"/>
        <v>1416095</v>
      </c>
      <c r="AK39" s="194">
        <f t="shared" si="17"/>
        <v>1439288</v>
      </c>
      <c r="AL39" s="194">
        <f t="shared" si="17"/>
        <v>1469361</v>
      </c>
      <c r="AM39" s="194">
        <f t="shared" si="17"/>
        <v>1503041</v>
      </c>
      <c r="AN39" s="194">
        <f t="shared" si="17"/>
        <v>1505759</v>
      </c>
      <c r="AO39" s="194">
        <f t="shared" si="17"/>
        <v>1508922</v>
      </c>
      <c r="AP39" s="104"/>
      <c r="AQ39" s="134" t="s">
        <v>269</v>
      </c>
      <c r="AR39" s="18"/>
      <c r="AS39" s="133"/>
      <c r="AT39" s="133"/>
      <c r="AU39" s="133"/>
      <c r="AV39" s="134" t="s">
        <v>262</v>
      </c>
      <c r="AW39" s="133"/>
      <c r="AX39" s="133"/>
      <c r="AY39" s="133"/>
      <c r="AZ39" s="133"/>
    </row>
    <row r="40" spans="1:52" x14ac:dyDescent="0.25">
      <c r="A40" s="90">
        <v>4125</v>
      </c>
      <c r="B40" s="194">
        <f t="shared" ref="B40:AO40" si="18">ROUND(B93*РАСЧЕТНЫЙ_КОЭФФИЦИЕНТ,0)</f>
        <v>498424</v>
      </c>
      <c r="C40" s="194">
        <f t="shared" si="18"/>
        <v>527221</v>
      </c>
      <c r="D40" s="194">
        <f t="shared" si="18"/>
        <v>540427</v>
      </c>
      <c r="E40" s="194">
        <f t="shared" si="18"/>
        <v>570722</v>
      </c>
      <c r="F40" s="194">
        <f t="shared" si="18"/>
        <v>595135</v>
      </c>
      <c r="G40" s="194">
        <f t="shared" si="18"/>
        <v>637137</v>
      </c>
      <c r="H40" s="194">
        <f t="shared" si="18"/>
        <v>651064</v>
      </c>
      <c r="I40" s="194">
        <f t="shared" si="18"/>
        <v>684744</v>
      </c>
      <c r="J40" s="194">
        <f t="shared" si="18"/>
        <v>719921</v>
      </c>
      <c r="K40" s="194">
        <f t="shared" si="18"/>
        <v>732128</v>
      </c>
      <c r="L40" s="194">
        <f t="shared" si="18"/>
        <v>746000</v>
      </c>
      <c r="M40" s="194">
        <f t="shared" si="18"/>
        <v>784118</v>
      </c>
      <c r="N40" s="194">
        <f t="shared" si="18"/>
        <v>804148</v>
      </c>
      <c r="O40" s="194">
        <f t="shared" si="18"/>
        <v>847427</v>
      </c>
      <c r="P40" s="194">
        <f t="shared" si="18"/>
        <v>865459</v>
      </c>
      <c r="Q40" s="194">
        <f t="shared" si="18"/>
        <v>882771</v>
      </c>
      <c r="R40" s="194">
        <f t="shared" si="18"/>
        <v>931376</v>
      </c>
      <c r="S40" s="194">
        <f t="shared" si="18"/>
        <v>947522</v>
      </c>
      <c r="T40" s="194">
        <f t="shared" si="18"/>
        <v>960949</v>
      </c>
      <c r="U40" s="194">
        <f t="shared" si="18"/>
        <v>1001232</v>
      </c>
      <c r="V40" s="194">
        <f t="shared" si="18"/>
        <v>1014881</v>
      </c>
      <c r="W40" s="194">
        <f t="shared" si="18"/>
        <v>1056717</v>
      </c>
      <c r="X40" s="194">
        <f t="shared" si="18"/>
        <v>1072752</v>
      </c>
      <c r="Y40" s="194">
        <f t="shared" si="18"/>
        <v>1086957</v>
      </c>
      <c r="Z40" s="194">
        <f t="shared" si="18"/>
        <v>1089842</v>
      </c>
      <c r="AA40" s="194">
        <f t="shared" si="18"/>
        <v>1094724</v>
      </c>
      <c r="AB40" s="194">
        <f t="shared" si="18"/>
        <v>1098165</v>
      </c>
      <c r="AC40" s="194">
        <f t="shared" si="18"/>
        <v>1114755</v>
      </c>
      <c r="AD40" s="194">
        <f t="shared" si="18"/>
        <v>1204641</v>
      </c>
      <c r="AE40" s="194">
        <f t="shared" si="18"/>
        <v>1265175</v>
      </c>
      <c r="AF40" s="194">
        <f t="shared" si="18"/>
        <v>1276938</v>
      </c>
      <c r="AG40" s="194">
        <f t="shared" si="18"/>
        <v>1289644</v>
      </c>
      <c r="AH40" s="194">
        <f t="shared" si="18"/>
        <v>1387520</v>
      </c>
      <c r="AI40" s="194">
        <f t="shared" si="18"/>
        <v>1390239</v>
      </c>
      <c r="AJ40" s="194">
        <f t="shared" si="18"/>
        <v>1417316</v>
      </c>
      <c r="AK40" s="194">
        <f t="shared" si="18"/>
        <v>1456877</v>
      </c>
      <c r="AL40" s="194">
        <f t="shared" si="18"/>
        <v>1470804</v>
      </c>
      <c r="AM40" s="194">
        <f t="shared" si="18"/>
        <v>1504039</v>
      </c>
      <c r="AN40" s="194">
        <f t="shared" si="18"/>
        <v>1506203</v>
      </c>
      <c r="AO40" s="194">
        <f t="shared" si="18"/>
        <v>1577557</v>
      </c>
      <c r="AP40" s="104"/>
      <c r="AQ40" s="14"/>
      <c r="AR40" s="14"/>
      <c r="AS40" s="14"/>
      <c r="AT40" s="14"/>
      <c r="AU40" s="14"/>
      <c r="AW40" s="133"/>
      <c r="AX40" s="133"/>
      <c r="AY40" s="133"/>
      <c r="AZ40" s="133"/>
    </row>
    <row r="41" spans="1:52" x14ac:dyDescent="0.25">
      <c r="A41" s="90">
        <v>4250</v>
      </c>
      <c r="B41" s="194">
        <f t="shared" ref="B41:AO41" si="19">ROUND(B94*РАСЧЕТНЫЙ_КОЭФФИЦИЕНТ,0)</f>
        <v>508689</v>
      </c>
      <c r="C41" s="194">
        <f t="shared" si="19"/>
        <v>534767</v>
      </c>
      <c r="D41" s="194">
        <f t="shared" si="19"/>
        <v>546530</v>
      </c>
      <c r="E41" s="194">
        <f t="shared" si="19"/>
        <v>593637</v>
      </c>
      <c r="F41" s="194">
        <f t="shared" si="19"/>
        <v>620270</v>
      </c>
      <c r="G41" s="194">
        <f t="shared" si="19"/>
        <v>643130</v>
      </c>
      <c r="H41" s="194">
        <f t="shared" si="19"/>
        <v>658111</v>
      </c>
      <c r="I41" s="194">
        <f t="shared" si="19"/>
        <v>691846</v>
      </c>
      <c r="J41" s="194">
        <f t="shared" si="19"/>
        <v>727967</v>
      </c>
      <c r="K41" s="194">
        <f t="shared" si="19"/>
        <v>740895</v>
      </c>
      <c r="L41" s="194">
        <f t="shared" si="19"/>
        <v>755543</v>
      </c>
      <c r="M41" s="194">
        <f t="shared" si="19"/>
        <v>792663</v>
      </c>
      <c r="N41" s="194">
        <f t="shared" si="19"/>
        <v>814135</v>
      </c>
      <c r="O41" s="194">
        <f t="shared" si="19"/>
        <v>855916</v>
      </c>
      <c r="P41" s="194">
        <f t="shared" si="19"/>
        <v>873727</v>
      </c>
      <c r="Q41" s="194">
        <f t="shared" si="19"/>
        <v>889873</v>
      </c>
      <c r="R41" s="194">
        <f t="shared" si="19"/>
        <v>938922</v>
      </c>
      <c r="S41" s="194">
        <f t="shared" si="19"/>
        <v>955068</v>
      </c>
      <c r="T41" s="194">
        <f t="shared" si="19"/>
        <v>969494</v>
      </c>
      <c r="U41" s="194">
        <f t="shared" si="19"/>
        <v>1014881</v>
      </c>
      <c r="V41" s="194">
        <f t="shared" si="19"/>
        <v>1027088</v>
      </c>
      <c r="W41" s="194">
        <f t="shared" si="19"/>
        <v>1070588</v>
      </c>
      <c r="X41" s="194">
        <f t="shared" si="19"/>
        <v>1084460</v>
      </c>
      <c r="Y41" s="194">
        <f t="shared" si="19"/>
        <v>1099607</v>
      </c>
      <c r="Z41" s="194">
        <f t="shared" si="19"/>
        <v>1104490</v>
      </c>
      <c r="AA41" s="194">
        <f t="shared" si="19"/>
        <v>1109373</v>
      </c>
      <c r="AB41" s="194">
        <f t="shared" si="19"/>
        <v>1121135</v>
      </c>
      <c r="AC41" s="194">
        <f t="shared" si="19"/>
        <v>1208303</v>
      </c>
      <c r="AD41" s="194">
        <f t="shared" si="19"/>
        <v>1265952</v>
      </c>
      <c r="AE41" s="194">
        <f t="shared" si="19"/>
        <v>1282764</v>
      </c>
      <c r="AF41" s="194">
        <f t="shared" si="19"/>
        <v>1347737</v>
      </c>
      <c r="AG41" s="194">
        <f t="shared" si="19"/>
        <v>1360665</v>
      </c>
      <c r="AH41" s="194">
        <f t="shared" si="19"/>
        <v>1389740</v>
      </c>
      <c r="AI41" s="194">
        <f t="shared" si="19"/>
        <v>1419258</v>
      </c>
      <c r="AJ41" s="194">
        <f t="shared" si="19"/>
        <v>1434183</v>
      </c>
      <c r="AK41" s="194">
        <f t="shared" si="19"/>
        <v>1473966</v>
      </c>
      <c r="AL41" s="194">
        <f t="shared" si="19"/>
        <v>1492776</v>
      </c>
      <c r="AM41" s="194">
        <f t="shared" si="19"/>
        <v>1505759</v>
      </c>
      <c r="AN41" s="194">
        <f t="shared" si="19"/>
        <v>1582884</v>
      </c>
      <c r="AO41" s="194">
        <f t="shared" si="19"/>
        <v>1583883</v>
      </c>
      <c r="AP41" s="104"/>
      <c r="AQ41" s="18"/>
      <c r="AR41" s="18"/>
      <c r="AS41" s="133"/>
      <c r="AT41" s="133"/>
      <c r="AU41" s="133"/>
      <c r="AV41" s="133"/>
      <c r="AW41" s="133"/>
      <c r="AX41" s="133"/>
      <c r="AY41" s="133"/>
      <c r="AZ41" s="133"/>
    </row>
    <row r="42" spans="1:52" x14ac:dyDescent="0.25">
      <c r="A42" s="90">
        <v>4375</v>
      </c>
      <c r="B42" s="194">
        <f t="shared" ref="B42:AO42" si="20">ROUND(B95*РАСЧЕТНЫЙ_КОЭФФИЦИЕНТ,0)</f>
        <v>521118</v>
      </c>
      <c r="C42" s="194">
        <f t="shared" si="20"/>
        <v>540427</v>
      </c>
      <c r="D42" s="194">
        <f t="shared" si="20"/>
        <v>551135</v>
      </c>
      <c r="E42" s="194">
        <f t="shared" si="20"/>
        <v>597798</v>
      </c>
      <c r="F42" s="194">
        <f t="shared" si="20"/>
        <v>624653</v>
      </c>
      <c r="G42" s="194">
        <f t="shared" si="20"/>
        <v>648124</v>
      </c>
      <c r="H42" s="194">
        <f t="shared" si="20"/>
        <v>663992</v>
      </c>
      <c r="I42" s="194">
        <f t="shared" si="20"/>
        <v>700391</v>
      </c>
      <c r="J42" s="194">
        <f t="shared" si="20"/>
        <v>736012</v>
      </c>
      <c r="K42" s="194">
        <f t="shared" si="20"/>
        <v>748940</v>
      </c>
      <c r="L42" s="194">
        <f t="shared" si="20"/>
        <v>765086</v>
      </c>
      <c r="M42" s="194">
        <f t="shared" si="20"/>
        <v>802927</v>
      </c>
      <c r="N42" s="194">
        <f t="shared" si="20"/>
        <v>824178</v>
      </c>
      <c r="O42" s="194">
        <f t="shared" si="20"/>
        <v>867179</v>
      </c>
      <c r="P42" s="194">
        <f t="shared" si="20"/>
        <v>884491</v>
      </c>
      <c r="Q42" s="194">
        <f t="shared" si="20"/>
        <v>936480</v>
      </c>
      <c r="R42" s="194">
        <f t="shared" si="20"/>
        <v>948687</v>
      </c>
      <c r="S42" s="194">
        <f t="shared" si="20"/>
        <v>966775</v>
      </c>
      <c r="T42" s="194">
        <f t="shared" si="20"/>
        <v>982145</v>
      </c>
      <c r="U42" s="194">
        <f t="shared" si="20"/>
        <v>1026644</v>
      </c>
      <c r="V42" s="194">
        <f t="shared" si="20"/>
        <v>1040071</v>
      </c>
      <c r="W42" s="194">
        <f t="shared" si="20"/>
        <v>1080853</v>
      </c>
      <c r="X42" s="194">
        <f t="shared" si="20"/>
        <v>1096500</v>
      </c>
      <c r="Y42" s="194">
        <f t="shared" si="20"/>
        <v>1145771</v>
      </c>
      <c r="Z42" s="194">
        <f t="shared" si="20"/>
        <v>1134064</v>
      </c>
      <c r="AA42" s="194">
        <f t="shared" si="20"/>
        <v>1147768</v>
      </c>
      <c r="AB42" s="194">
        <f t="shared" si="20"/>
        <v>1209024</v>
      </c>
      <c r="AC42" s="194">
        <f t="shared" si="20"/>
        <v>1272055</v>
      </c>
      <c r="AD42" s="194">
        <f t="shared" si="20"/>
        <v>1285705</v>
      </c>
      <c r="AE42" s="194">
        <f t="shared" si="20"/>
        <v>1355561</v>
      </c>
      <c r="AF42" s="194">
        <f t="shared" si="20"/>
        <v>1363828</v>
      </c>
      <c r="AG42" s="194">
        <f t="shared" si="20"/>
        <v>1380696</v>
      </c>
      <c r="AH42" s="194">
        <f t="shared" si="20"/>
        <v>1469361</v>
      </c>
      <c r="AI42" s="194">
        <f t="shared" si="20"/>
        <v>1471081</v>
      </c>
      <c r="AJ42" s="194">
        <f t="shared" si="20"/>
        <v>1473966</v>
      </c>
      <c r="AK42" s="194">
        <f t="shared" si="20"/>
        <v>1491555</v>
      </c>
      <c r="AL42" s="194">
        <f t="shared" si="20"/>
        <v>1509643</v>
      </c>
      <c r="AM42" s="194">
        <f t="shared" si="20"/>
        <v>1570955</v>
      </c>
      <c r="AN42" s="194">
        <f t="shared" si="20"/>
        <v>1583383</v>
      </c>
      <c r="AO42" s="194">
        <f t="shared" si="20"/>
        <v>1585825</v>
      </c>
      <c r="AP42" s="104"/>
      <c r="AQ42" s="18"/>
      <c r="AR42" s="18"/>
      <c r="AS42" s="133"/>
      <c r="AT42" s="133"/>
      <c r="AU42" s="133"/>
      <c r="AV42" s="133"/>
      <c r="AW42" s="133"/>
      <c r="AX42" s="133"/>
      <c r="AY42" s="133"/>
      <c r="AZ42" s="133"/>
    </row>
    <row r="43" spans="1:52" x14ac:dyDescent="0.25">
      <c r="A43" s="90">
        <v>4500</v>
      </c>
      <c r="B43" s="194">
        <f t="shared" ref="B43:AO43" si="21">ROUND(B96*РАСЧЕТНЫЙ_КОЭФФИЦИЕНТ,0)</f>
        <v>531604</v>
      </c>
      <c r="C43" s="194">
        <f t="shared" si="21"/>
        <v>577047</v>
      </c>
      <c r="D43" s="194">
        <f t="shared" si="21"/>
        <v>592694</v>
      </c>
      <c r="E43" s="194">
        <f t="shared" si="21"/>
        <v>625652</v>
      </c>
      <c r="F43" s="194">
        <f t="shared" si="21"/>
        <v>655170</v>
      </c>
      <c r="G43" s="194">
        <f t="shared" si="21"/>
        <v>701278</v>
      </c>
      <c r="H43" s="194">
        <f t="shared" si="21"/>
        <v>714761</v>
      </c>
      <c r="I43" s="194">
        <f t="shared" si="21"/>
        <v>751160</v>
      </c>
      <c r="J43" s="194">
        <f t="shared" si="21"/>
        <v>768027</v>
      </c>
      <c r="K43" s="194">
        <f t="shared" si="21"/>
        <v>783397</v>
      </c>
      <c r="L43" s="194">
        <f t="shared" si="21"/>
        <v>799487</v>
      </c>
      <c r="M43" s="194">
        <f t="shared" si="21"/>
        <v>840269</v>
      </c>
      <c r="N43" s="194">
        <f t="shared" si="21"/>
        <v>864738</v>
      </c>
      <c r="O43" s="194">
        <f t="shared" si="21"/>
        <v>913066</v>
      </c>
      <c r="P43" s="194">
        <f t="shared" si="21"/>
        <v>927936</v>
      </c>
      <c r="Q43" s="194">
        <f t="shared" si="21"/>
        <v>953847</v>
      </c>
      <c r="R43" s="194">
        <f t="shared" si="21"/>
        <v>1026422</v>
      </c>
      <c r="S43" s="194">
        <f t="shared" si="21"/>
        <v>1045232</v>
      </c>
      <c r="T43" s="194">
        <f t="shared" si="21"/>
        <v>1061822</v>
      </c>
      <c r="U43" s="194">
        <f t="shared" si="21"/>
        <v>1090119</v>
      </c>
      <c r="V43" s="194">
        <f t="shared" si="21"/>
        <v>1126961</v>
      </c>
      <c r="W43" s="194">
        <f t="shared" si="21"/>
        <v>1175067</v>
      </c>
      <c r="X43" s="194">
        <f t="shared" si="21"/>
        <v>1190270</v>
      </c>
      <c r="Y43" s="194">
        <f t="shared" si="21"/>
        <v>1206361</v>
      </c>
      <c r="Z43" s="194">
        <f t="shared" si="21"/>
        <v>1251748</v>
      </c>
      <c r="AA43" s="194">
        <f t="shared" si="21"/>
        <v>1293029</v>
      </c>
      <c r="AB43" s="194">
        <f t="shared" si="21"/>
        <v>1358723</v>
      </c>
      <c r="AC43" s="194">
        <f t="shared" si="21"/>
        <v>1372151</v>
      </c>
      <c r="AD43" s="194">
        <f t="shared" si="21"/>
        <v>1391959</v>
      </c>
      <c r="AE43" s="194">
        <f t="shared" si="21"/>
        <v>1408771</v>
      </c>
      <c r="AF43" s="194">
        <f t="shared" si="21"/>
        <v>1417815</v>
      </c>
      <c r="AG43" s="194">
        <f t="shared" si="21"/>
        <v>1461316</v>
      </c>
      <c r="AH43" s="194">
        <f t="shared" si="21"/>
        <v>1492332</v>
      </c>
      <c r="AI43" s="194">
        <f t="shared" si="21"/>
        <v>1495717</v>
      </c>
      <c r="AJ43" s="194">
        <f t="shared" si="21"/>
        <v>1587767</v>
      </c>
      <c r="AK43" s="194">
        <f t="shared" si="21"/>
        <v>1590208</v>
      </c>
      <c r="AL43" s="194">
        <f t="shared" si="21"/>
        <v>1602193</v>
      </c>
      <c r="AM43" s="194">
        <f t="shared" si="21"/>
        <v>1626828</v>
      </c>
      <c r="AN43" s="194">
        <f t="shared" si="21"/>
        <v>1636871</v>
      </c>
      <c r="AO43" s="194">
        <f t="shared" si="21"/>
        <v>1685976</v>
      </c>
      <c r="AP43" s="104"/>
      <c r="AQ43" s="18"/>
      <c r="AR43" s="18"/>
      <c r="AS43" s="133"/>
      <c r="AT43" s="133"/>
      <c r="AU43" s="133"/>
      <c r="AV43" s="133"/>
      <c r="AW43" s="133"/>
      <c r="AX43" s="133"/>
      <c r="AY43" s="133"/>
      <c r="AZ43" s="133"/>
    </row>
    <row r="44" spans="1:52" x14ac:dyDescent="0.25">
      <c r="A44" s="90">
        <v>4625</v>
      </c>
      <c r="B44" s="194">
        <f t="shared" ref="B44:AO44" si="22">ROUND(B97*РАСЧЕТНЫЙ_КОЭФФИЦИЕНТ,0)</f>
        <v>552134</v>
      </c>
      <c r="C44" s="194">
        <f t="shared" si="22"/>
        <v>582651</v>
      </c>
      <c r="D44" s="194">
        <f t="shared" si="22"/>
        <v>599241</v>
      </c>
      <c r="E44" s="194">
        <f t="shared" si="22"/>
        <v>633198</v>
      </c>
      <c r="F44" s="194">
        <f t="shared" si="22"/>
        <v>661274</v>
      </c>
      <c r="G44" s="194">
        <f t="shared" si="22"/>
        <v>708935</v>
      </c>
      <c r="H44" s="194">
        <f t="shared" si="22"/>
        <v>724527</v>
      </c>
      <c r="I44" s="194">
        <f t="shared" si="22"/>
        <v>762867</v>
      </c>
      <c r="J44" s="194">
        <f t="shared" si="22"/>
        <v>801485</v>
      </c>
      <c r="K44" s="194">
        <f t="shared" si="22"/>
        <v>814912</v>
      </c>
      <c r="L44" s="194">
        <f t="shared" si="22"/>
        <v>833722</v>
      </c>
      <c r="M44" s="194">
        <f t="shared" si="22"/>
        <v>852975</v>
      </c>
      <c r="N44" s="194">
        <f t="shared" si="22"/>
        <v>904022</v>
      </c>
      <c r="O44" s="194">
        <f t="shared" si="22"/>
        <v>952183</v>
      </c>
      <c r="P44" s="194">
        <f t="shared" si="22"/>
        <v>970105</v>
      </c>
      <c r="Q44" s="194">
        <f t="shared" si="22"/>
        <v>986195</v>
      </c>
      <c r="R44" s="194">
        <f t="shared" si="22"/>
        <v>1037464</v>
      </c>
      <c r="S44" s="194">
        <f t="shared" si="22"/>
        <v>1056662</v>
      </c>
      <c r="T44" s="194">
        <f t="shared" si="22"/>
        <v>1072752</v>
      </c>
      <c r="U44" s="194">
        <f t="shared" si="22"/>
        <v>1119915</v>
      </c>
      <c r="V44" s="194">
        <f t="shared" si="22"/>
        <v>1137004</v>
      </c>
      <c r="W44" s="194">
        <f t="shared" si="22"/>
        <v>1185665</v>
      </c>
      <c r="X44" s="194">
        <f t="shared" si="22"/>
        <v>1202643</v>
      </c>
      <c r="Y44" s="194">
        <f t="shared" si="22"/>
        <v>1219400</v>
      </c>
      <c r="Z44" s="194">
        <f t="shared" si="22"/>
        <v>1311838</v>
      </c>
      <c r="AA44" s="194">
        <f t="shared" si="22"/>
        <v>1332590</v>
      </c>
      <c r="AB44" s="194">
        <f t="shared" si="22"/>
        <v>1373649</v>
      </c>
      <c r="AC44" s="194">
        <f t="shared" si="22"/>
        <v>1392403</v>
      </c>
      <c r="AD44" s="194">
        <f t="shared" si="22"/>
        <v>1410491</v>
      </c>
      <c r="AE44" s="194">
        <f t="shared" si="22"/>
        <v>1419757</v>
      </c>
      <c r="AF44" s="194">
        <f t="shared" si="22"/>
        <v>1463258</v>
      </c>
      <c r="AG44" s="194">
        <f t="shared" si="22"/>
        <v>1478128</v>
      </c>
      <c r="AH44" s="194">
        <f t="shared" si="22"/>
        <v>1509144</v>
      </c>
      <c r="AI44" s="194">
        <f t="shared" si="22"/>
        <v>1528453</v>
      </c>
      <c r="AJ44" s="194">
        <f t="shared" si="22"/>
        <v>1599530</v>
      </c>
      <c r="AK44" s="194">
        <f t="shared" si="22"/>
        <v>1602193</v>
      </c>
      <c r="AL44" s="194">
        <f t="shared" si="22"/>
        <v>1614899</v>
      </c>
      <c r="AM44" s="194">
        <f t="shared" si="22"/>
        <v>1629547</v>
      </c>
      <c r="AN44" s="194">
        <f t="shared" si="22"/>
        <v>1690858</v>
      </c>
      <c r="AO44" s="194">
        <f t="shared" si="22"/>
        <v>1704730</v>
      </c>
      <c r="AP44" s="104"/>
      <c r="AQ44" s="18"/>
      <c r="AR44" s="18"/>
      <c r="AS44" s="133"/>
      <c r="AT44" s="133"/>
      <c r="AU44" s="133"/>
      <c r="AV44" s="133"/>
      <c r="AW44" s="133"/>
      <c r="AX44" s="133"/>
      <c r="AY44" s="133"/>
      <c r="AZ44" s="133"/>
    </row>
    <row r="45" spans="1:52" x14ac:dyDescent="0.25">
      <c r="A45" s="90">
        <v>4750</v>
      </c>
      <c r="B45" s="194">
        <f t="shared" ref="B45:AO45" si="23">ROUND(B98*РАСЧЕТНЫЙ_КОЭФФИЦИЕНТ,0)</f>
        <v>563120</v>
      </c>
      <c r="C45" s="194">
        <f t="shared" si="23"/>
        <v>589254</v>
      </c>
      <c r="D45" s="194">
        <f t="shared" si="23"/>
        <v>605844</v>
      </c>
      <c r="E45" s="194">
        <f t="shared" si="23"/>
        <v>657390</v>
      </c>
      <c r="F45" s="194">
        <f t="shared" si="23"/>
        <v>688628</v>
      </c>
      <c r="G45" s="194">
        <f t="shared" si="23"/>
        <v>716259</v>
      </c>
      <c r="H45" s="194">
        <f t="shared" si="23"/>
        <v>732850</v>
      </c>
      <c r="I45" s="194">
        <f t="shared" si="23"/>
        <v>770191</v>
      </c>
      <c r="J45" s="194">
        <f t="shared" si="23"/>
        <v>809752</v>
      </c>
      <c r="K45" s="194">
        <f t="shared" si="23"/>
        <v>824678</v>
      </c>
      <c r="L45" s="194">
        <f t="shared" si="23"/>
        <v>840546</v>
      </c>
      <c r="M45" s="194">
        <f t="shared" si="23"/>
        <v>883492</v>
      </c>
      <c r="N45" s="194">
        <f t="shared" si="23"/>
        <v>910846</v>
      </c>
      <c r="O45" s="194">
        <f t="shared" si="23"/>
        <v>963224</v>
      </c>
      <c r="P45" s="194">
        <f t="shared" si="23"/>
        <v>981202</v>
      </c>
      <c r="Q45" s="194">
        <f t="shared" si="23"/>
        <v>1017101</v>
      </c>
      <c r="R45" s="194">
        <f t="shared" si="23"/>
        <v>1050780</v>
      </c>
      <c r="S45" s="194">
        <f t="shared" si="23"/>
        <v>1070588</v>
      </c>
      <c r="T45" s="194">
        <f t="shared" si="23"/>
        <v>1085237</v>
      </c>
      <c r="U45" s="194">
        <f t="shared" si="23"/>
        <v>1132843</v>
      </c>
      <c r="V45" s="194">
        <f t="shared" si="23"/>
        <v>1148934</v>
      </c>
      <c r="W45" s="194">
        <f t="shared" si="23"/>
        <v>1198038</v>
      </c>
      <c r="X45" s="194">
        <f t="shared" si="23"/>
        <v>1215849</v>
      </c>
      <c r="Y45" s="194">
        <f t="shared" si="23"/>
        <v>1232494</v>
      </c>
      <c r="Z45" s="194">
        <f t="shared" si="23"/>
        <v>1325987</v>
      </c>
      <c r="AA45" s="194">
        <f t="shared" si="23"/>
        <v>1340191</v>
      </c>
      <c r="AB45" s="194">
        <f t="shared" si="23"/>
        <v>1392403</v>
      </c>
      <c r="AC45" s="194">
        <f t="shared" si="23"/>
        <v>1410491</v>
      </c>
      <c r="AD45" s="194">
        <f t="shared" si="23"/>
        <v>1429800</v>
      </c>
      <c r="AE45" s="194">
        <f t="shared" si="23"/>
        <v>1434905</v>
      </c>
      <c r="AF45" s="194">
        <f t="shared" si="23"/>
        <v>1480347</v>
      </c>
      <c r="AG45" s="194">
        <f t="shared" si="23"/>
        <v>1493775</v>
      </c>
      <c r="AH45" s="194">
        <f t="shared" si="23"/>
        <v>1557028</v>
      </c>
      <c r="AI45" s="194">
        <f t="shared" si="23"/>
        <v>1601971</v>
      </c>
      <c r="AJ45" s="194">
        <f t="shared" si="23"/>
        <v>1616342</v>
      </c>
      <c r="AK45" s="194">
        <f t="shared" si="23"/>
        <v>1630046</v>
      </c>
      <c r="AL45" s="194">
        <f t="shared" si="23"/>
        <v>1633209</v>
      </c>
      <c r="AM45" s="194">
        <f t="shared" si="23"/>
        <v>1694964</v>
      </c>
      <c r="AN45" s="194">
        <f t="shared" si="23"/>
        <v>1709668</v>
      </c>
      <c r="AO45" s="194">
        <f t="shared" si="23"/>
        <v>1724538</v>
      </c>
      <c r="AP45" s="104"/>
      <c r="AQ45" s="18"/>
      <c r="AR45" s="18"/>
      <c r="AS45" s="133"/>
      <c r="AT45" s="133"/>
      <c r="AU45" s="133"/>
      <c r="AV45" s="133"/>
      <c r="AW45" s="133"/>
      <c r="AX45" s="133"/>
      <c r="AY45" s="133"/>
      <c r="AZ45" s="133"/>
    </row>
    <row r="46" spans="1:52" x14ac:dyDescent="0.25">
      <c r="A46" s="90">
        <v>4875</v>
      </c>
      <c r="B46" s="194">
        <f t="shared" ref="B46:AO46" si="24">ROUND(B99*РАСЧЕТНЫЙ_КОЭФФИЦИЕНТ,0)</f>
        <v>573884</v>
      </c>
      <c r="C46" s="194">
        <f t="shared" si="24"/>
        <v>595856</v>
      </c>
      <c r="D46" s="194">
        <f t="shared" si="24"/>
        <v>612446</v>
      </c>
      <c r="E46" s="194">
        <f t="shared" si="24"/>
        <v>664492</v>
      </c>
      <c r="F46" s="194">
        <f t="shared" si="24"/>
        <v>695231</v>
      </c>
      <c r="G46" s="194">
        <f t="shared" si="24"/>
        <v>724305</v>
      </c>
      <c r="H46" s="194">
        <f t="shared" si="24"/>
        <v>740673</v>
      </c>
      <c r="I46" s="194">
        <f t="shared" si="24"/>
        <v>777793</v>
      </c>
      <c r="J46" s="194">
        <f t="shared" si="24"/>
        <v>819296</v>
      </c>
      <c r="K46" s="194">
        <f t="shared" si="24"/>
        <v>833722</v>
      </c>
      <c r="L46" s="194">
        <f t="shared" si="24"/>
        <v>849812</v>
      </c>
      <c r="M46" s="194">
        <f t="shared" si="24"/>
        <v>892536</v>
      </c>
      <c r="N46" s="194">
        <f t="shared" si="24"/>
        <v>917449</v>
      </c>
      <c r="O46" s="194">
        <f t="shared" si="24"/>
        <v>966775</v>
      </c>
      <c r="P46" s="194">
        <f t="shared" si="24"/>
        <v>988026</v>
      </c>
      <c r="Q46" s="194">
        <f t="shared" si="24"/>
        <v>1047839</v>
      </c>
      <c r="R46" s="194">
        <f t="shared" si="24"/>
        <v>1062765</v>
      </c>
      <c r="S46" s="194">
        <f t="shared" si="24"/>
        <v>1080853</v>
      </c>
      <c r="T46" s="194">
        <f t="shared" si="24"/>
        <v>1095945</v>
      </c>
      <c r="U46" s="194">
        <f t="shared" si="24"/>
        <v>1143829</v>
      </c>
      <c r="V46" s="194">
        <f t="shared" si="24"/>
        <v>1161196</v>
      </c>
      <c r="W46" s="194">
        <f t="shared" si="24"/>
        <v>1210245</v>
      </c>
      <c r="X46" s="194">
        <f t="shared" si="24"/>
        <v>1227834</v>
      </c>
      <c r="Y46" s="194">
        <f t="shared" si="24"/>
        <v>1244923</v>
      </c>
      <c r="Z46" s="194">
        <f t="shared" si="24"/>
        <v>1340191</v>
      </c>
      <c r="AA46" s="194">
        <f t="shared" si="24"/>
        <v>1396842</v>
      </c>
      <c r="AB46" s="194">
        <f t="shared" si="24"/>
        <v>1408771</v>
      </c>
      <c r="AC46" s="194">
        <f t="shared" si="24"/>
        <v>1423697</v>
      </c>
      <c r="AD46" s="194">
        <f t="shared" si="24"/>
        <v>1436847</v>
      </c>
      <c r="AE46" s="194">
        <f t="shared" si="24"/>
        <v>1450774</v>
      </c>
      <c r="AF46" s="194">
        <f t="shared" si="24"/>
        <v>1496937</v>
      </c>
      <c r="AG46" s="194">
        <f t="shared" si="24"/>
        <v>1528453</v>
      </c>
      <c r="AH46" s="194">
        <f t="shared" si="24"/>
        <v>1577058</v>
      </c>
      <c r="AI46" s="194">
        <f t="shared" si="24"/>
        <v>1619060</v>
      </c>
      <c r="AJ46" s="194">
        <f t="shared" si="24"/>
        <v>1621946</v>
      </c>
      <c r="AK46" s="194">
        <f t="shared" si="24"/>
        <v>1647635</v>
      </c>
      <c r="AL46" s="194">
        <f t="shared" si="24"/>
        <v>1702344</v>
      </c>
      <c r="AM46" s="194">
        <f t="shared" si="24"/>
        <v>1714273</v>
      </c>
      <c r="AN46" s="194">
        <f t="shared" si="24"/>
        <v>1729421</v>
      </c>
      <c r="AO46" s="194">
        <f t="shared" si="24"/>
        <v>1731363</v>
      </c>
      <c r="AP46" s="104"/>
      <c r="AQ46" s="18"/>
      <c r="AR46" s="18"/>
      <c r="AS46" s="133"/>
      <c r="AT46" s="133"/>
      <c r="AU46" s="133"/>
      <c r="AV46" s="133"/>
      <c r="AW46" s="133"/>
      <c r="AX46" s="133"/>
      <c r="AY46" s="133"/>
      <c r="AZ46" s="133"/>
    </row>
    <row r="47" spans="1:52" x14ac:dyDescent="0.25">
      <c r="A47" s="90">
        <v>5000</v>
      </c>
      <c r="B47" s="194">
        <f t="shared" ref="B47:AO47" si="25">ROUND(B100*РАСЧЕТНЫЙ_КОЭФФИЦИЕНТ,0)</f>
        <v>602681</v>
      </c>
      <c r="C47" s="194">
        <f t="shared" si="25"/>
        <v>614888</v>
      </c>
      <c r="D47" s="194">
        <f t="shared" si="25"/>
        <v>658111</v>
      </c>
      <c r="E47" s="194">
        <f t="shared" si="25"/>
        <v>712320</v>
      </c>
      <c r="F47" s="194">
        <f t="shared" si="25"/>
        <v>725026</v>
      </c>
      <c r="G47" s="194">
        <f t="shared" si="25"/>
        <v>751160</v>
      </c>
      <c r="H47" s="194">
        <f t="shared" si="25"/>
        <v>777515</v>
      </c>
      <c r="I47" s="194">
        <f t="shared" si="25"/>
        <v>803427</v>
      </c>
      <c r="J47" s="194">
        <f t="shared" si="25"/>
        <v>831724</v>
      </c>
      <c r="K47" s="194">
        <f t="shared" si="25"/>
        <v>857636</v>
      </c>
      <c r="L47" s="194">
        <f t="shared" si="25"/>
        <v>883270</v>
      </c>
      <c r="M47" s="194">
        <f t="shared" si="25"/>
        <v>936480</v>
      </c>
      <c r="N47" s="194">
        <f t="shared" si="25"/>
        <v>973378</v>
      </c>
      <c r="O47" s="194">
        <f t="shared" si="25"/>
        <v>974100</v>
      </c>
      <c r="P47" s="194">
        <f t="shared" si="25"/>
        <v>998291</v>
      </c>
      <c r="Q47" s="194">
        <f t="shared" si="25"/>
        <v>1054942</v>
      </c>
      <c r="R47" s="194">
        <f t="shared" si="25"/>
        <v>1103547</v>
      </c>
      <c r="S47" s="194">
        <f t="shared" si="25"/>
        <v>1130901</v>
      </c>
      <c r="T47" s="194">
        <f t="shared" si="25"/>
        <v>1159698</v>
      </c>
      <c r="U47" s="194">
        <f t="shared" si="25"/>
        <v>1210744</v>
      </c>
      <c r="V47" s="194">
        <f t="shared" si="25"/>
        <v>1239319</v>
      </c>
      <c r="W47" s="194">
        <f t="shared" si="25"/>
        <v>1268116</v>
      </c>
      <c r="X47" s="194">
        <f t="shared" si="25"/>
        <v>1296192</v>
      </c>
      <c r="Y47" s="194">
        <f t="shared" si="25"/>
        <v>1324545</v>
      </c>
      <c r="Z47" s="194">
        <f t="shared" si="25"/>
        <v>1407550</v>
      </c>
      <c r="AA47" s="194">
        <f t="shared" si="25"/>
        <v>1452993</v>
      </c>
      <c r="AB47" s="194">
        <f t="shared" si="25"/>
        <v>1466420</v>
      </c>
      <c r="AC47" s="194">
        <f t="shared" si="25"/>
        <v>1480070</v>
      </c>
      <c r="AD47" s="194">
        <f t="shared" si="25"/>
        <v>1496715</v>
      </c>
      <c r="AE47" s="194">
        <f t="shared" si="25"/>
        <v>1510864</v>
      </c>
      <c r="AF47" s="194">
        <f t="shared" si="25"/>
        <v>1543101</v>
      </c>
      <c r="AG47" s="194">
        <f t="shared" si="25"/>
        <v>1587045</v>
      </c>
      <c r="AH47" s="194">
        <f t="shared" si="25"/>
        <v>1641254</v>
      </c>
      <c r="AI47" s="194">
        <f t="shared" si="25"/>
        <v>1668609</v>
      </c>
      <c r="AJ47" s="194">
        <f t="shared" si="25"/>
        <v>1702344</v>
      </c>
      <c r="AK47" s="194">
        <f t="shared" si="25"/>
        <v>1705506</v>
      </c>
      <c r="AL47" s="194">
        <f t="shared" si="25"/>
        <v>1770202</v>
      </c>
      <c r="AM47" s="194">
        <f t="shared" si="25"/>
        <v>1786071</v>
      </c>
      <c r="AN47" s="194">
        <f t="shared" si="25"/>
        <v>1788512</v>
      </c>
      <c r="AO47" s="194">
        <f t="shared" si="25"/>
        <v>1810984</v>
      </c>
      <c r="AP47" s="104"/>
      <c r="AQ47" s="18"/>
      <c r="AR47" s="18"/>
      <c r="AS47" s="133"/>
      <c r="AT47" s="133"/>
      <c r="AU47" s="133"/>
      <c r="AV47" s="133"/>
      <c r="AW47" s="133"/>
      <c r="AX47" s="133"/>
      <c r="AY47" s="133"/>
      <c r="AZ47" s="133"/>
    </row>
    <row r="48" spans="1:52" x14ac:dyDescent="0.25">
      <c r="A48" s="90">
        <v>5125</v>
      </c>
      <c r="B48" s="193">
        <f t="shared" ref="B48:AO48" si="26">ROUND(B101*РАСЧЕТНЫЙ_КОЭФФИЦИЕНТ,0)</f>
        <v>617551</v>
      </c>
      <c r="C48" s="193">
        <f t="shared" si="26"/>
        <v>646126</v>
      </c>
      <c r="D48" s="193">
        <f t="shared" si="26"/>
        <v>679917</v>
      </c>
      <c r="E48" s="193">
        <f t="shared" si="26"/>
        <v>724804</v>
      </c>
      <c r="F48" s="193">
        <f t="shared" si="26"/>
        <v>737455</v>
      </c>
      <c r="G48" s="193">
        <f t="shared" si="26"/>
        <v>767250</v>
      </c>
      <c r="H48" s="193">
        <f t="shared" si="26"/>
        <v>779957</v>
      </c>
      <c r="I48" s="193">
        <f t="shared" si="26"/>
        <v>846872</v>
      </c>
      <c r="J48" s="193">
        <f t="shared" si="26"/>
        <v>859079</v>
      </c>
      <c r="K48" s="193">
        <f t="shared" si="26"/>
        <v>891593</v>
      </c>
      <c r="L48" s="193">
        <f t="shared" si="26"/>
        <v>905742</v>
      </c>
      <c r="M48" s="193">
        <f t="shared" si="26"/>
        <v>965333</v>
      </c>
      <c r="N48" s="193">
        <f t="shared" si="26"/>
        <v>970216</v>
      </c>
      <c r="O48" s="193">
        <f t="shared" si="26"/>
        <v>990246</v>
      </c>
      <c r="P48" s="193">
        <f t="shared" si="26"/>
        <v>1029085</v>
      </c>
      <c r="Q48" s="194">
        <f t="shared" si="26"/>
        <v>1082296</v>
      </c>
      <c r="R48" s="194">
        <f t="shared" si="26"/>
        <v>1130901</v>
      </c>
      <c r="S48" s="194">
        <f t="shared" si="26"/>
        <v>1160419</v>
      </c>
      <c r="T48" s="194">
        <f t="shared" si="26"/>
        <v>1188273</v>
      </c>
      <c r="U48" s="194">
        <f t="shared" si="26"/>
        <v>1241039</v>
      </c>
      <c r="V48" s="194">
        <f t="shared" si="26"/>
        <v>1243481</v>
      </c>
      <c r="W48" s="194">
        <f t="shared" si="26"/>
        <v>1262512</v>
      </c>
      <c r="X48" s="194">
        <f t="shared" si="26"/>
        <v>1287924</v>
      </c>
      <c r="Y48" s="194">
        <f t="shared" si="26"/>
        <v>1354839</v>
      </c>
      <c r="Z48" s="194">
        <f t="shared" si="26"/>
        <v>1473966</v>
      </c>
      <c r="AA48" s="194">
        <f t="shared" si="26"/>
        <v>1496715</v>
      </c>
      <c r="AB48" s="194">
        <f t="shared" si="26"/>
        <v>1511086</v>
      </c>
      <c r="AC48" s="194">
        <f t="shared" si="26"/>
        <v>1526012</v>
      </c>
      <c r="AD48" s="194">
        <f t="shared" si="26"/>
        <v>1589487</v>
      </c>
      <c r="AE48" s="194">
        <f t="shared" si="26"/>
        <v>1605355</v>
      </c>
      <c r="AF48" s="194">
        <f t="shared" si="26"/>
        <v>1621502</v>
      </c>
      <c r="AG48" s="193">
        <f t="shared" si="26"/>
        <v>1637870</v>
      </c>
      <c r="AH48" s="193">
        <f t="shared" si="26"/>
        <v>1666445</v>
      </c>
      <c r="AI48" s="193">
        <f t="shared" si="26"/>
        <v>1695741</v>
      </c>
      <c r="AJ48" s="193">
        <f t="shared" si="26"/>
        <v>1722097</v>
      </c>
      <c r="AK48" s="193">
        <f t="shared" si="26"/>
        <v>1745789</v>
      </c>
      <c r="AL48" s="193">
        <f t="shared" si="26"/>
        <v>1782908</v>
      </c>
      <c r="AM48" s="193">
        <f t="shared" si="26"/>
        <v>1814424</v>
      </c>
      <c r="AN48" s="193">
        <f t="shared" si="26"/>
        <v>1826131</v>
      </c>
      <c r="AO48" s="193">
        <f t="shared" si="26"/>
        <v>1833178</v>
      </c>
      <c r="AP48" s="104"/>
      <c r="AQ48" s="18"/>
      <c r="AR48" s="18"/>
      <c r="AS48" s="133"/>
      <c r="AT48" s="133"/>
      <c r="AU48" s="133"/>
      <c r="AV48" s="133"/>
      <c r="AW48" s="133"/>
      <c r="AX48" s="133"/>
      <c r="AY48" s="133"/>
      <c r="AZ48" s="133"/>
    </row>
    <row r="49" spans="1:52" x14ac:dyDescent="0.25">
      <c r="A49" s="90">
        <v>5250</v>
      </c>
      <c r="B49" s="193">
        <f t="shared" ref="B49:AO49" si="27">ROUND(B102*РАСЧЕТНЫЙ_КОЭФФИЦИЕНТ,0)</f>
        <v>630035</v>
      </c>
      <c r="C49" s="193">
        <f t="shared" si="27"/>
        <v>653949</v>
      </c>
      <c r="D49" s="193">
        <f t="shared" si="27"/>
        <v>696007</v>
      </c>
      <c r="E49" s="193">
        <f t="shared" si="27"/>
        <v>742116</v>
      </c>
      <c r="F49" s="193">
        <f t="shared" si="27"/>
        <v>749218</v>
      </c>
      <c r="G49" s="193">
        <f t="shared" si="27"/>
        <v>777071</v>
      </c>
      <c r="H49" s="193">
        <f t="shared" si="27"/>
        <v>805591</v>
      </c>
      <c r="I49" s="193">
        <f t="shared" si="27"/>
        <v>856138</v>
      </c>
      <c r="J49" s="193">
        <f t="shared" si="27"/>
        <v>866403</v>
      </c>
      <c r="K49" s="193">
        <f t="shared" si="27"/>
        <v>903023</v>
      </c>
      <c r="L49" s="193">
        <f t="shared" si="27"/>
        <v>935537</v>
      </c>
      <c r="M49" s="193">
        <f t="shared" si="27"/>
        <v>993131</v>
      </c>
      <c r="N49" s="193">
        <f t="shared" si="27"/>
        <v>988248</v>
      </c>
      <c r="O49" s="193">
        <f t="shared" si="27"/>
        <v>1033968</v>
      </c>
      <c r="P49" s="193">
        <f t="shared" si="27"/>
        <v>1042013</v>
      </c>
      <c r="Q49" s="194">
        <f t="shared" si="27"/>
        <v>1109373</v>
      </c>
      <c r="R49" s="194">
        <f t="shared" si="27"/>
        <v>1160419</v>
      </c>
      <c r="S49" s="194">
        <f t="shared" si="27"/>
        <v>1189715</v>
      </c>
      <c r="T49" s="194">
        <f t="shared" si="27"/>
        <v>1206305</v>
      </c>
      <c r="U49" s="194">
        <f t="shared" si="27"/>
        <v>1232217</v>
      </c>
      <c r="V49" s="194">
        <f t="shared" si="27"/>
        <v>1284484</v>
      </c>
      <c r="W49" s="194">
        <f t="shared" si="27"/>
        <v>1294527</v>
      </c>
      <c r="X49" s="194">
        <f t="shared" si="27"/>
        <v>1304292</v>
      </c>
      <c r="Y49" s="194">
        <f t="shared" si="27"/>
        <v>1398062</v>
      </c>
      <c r="Z49" s="194">
        <f t="shared" si="27"/>
        <v>1533336</v>
      </c>
      <c r="AA49" s="194">
        <f t="shared" si="27"/>
        <v>1555086</v>
      </c>
      <c r="AB49" s="194">
        <f t="shared" si="27"/>
        <v>1570178</v>
      </c>
      <c r="AC49" s="194">
        <f t="shared" si="27"/>
        <v>1609517</v>
      </c>
      <c r="AD49" s="194">
        <f t="shared" si="27"/>
        <v>1657401</v>
      </c>
      <c r="AE49" s="194">
        <f t="shared" si="27"/>
        <v>1669607</v>
      </c>
      <c r="AF49" s="194">
        <f t="shared" si="27"/>
        <v>1708447</v>
      </c>
      <c r="AG49" s="193">
        <f t="shared" si="27"/>
        <v>1724760</v>
      </c>
      <c r="AH49" s="193">
        <f t="shared" si="27"/>
        <v>1735025</v>
      </c>
      <c r="AI49" s="193">
        <f t="shared" si="27"/>
        <v>1769980</v>
      </c>
      <c r="AJ49" s="193">
        <f t="shared" si="27"/>
        <v>1806101</v>
      </c>
      <c r="AK49" s="193">
        <f t="shared" si="27"/>
        <v>1820527</v>
      </c>
      <c r="AL49" s="193">
        <f t="shared" si="27"/>
        <v>1848326</v>
      </c>
      <c r="AM49" s="193">
        <f t="shared" si="27"/>
        <v>1882061</v>
      </c>
      <c r="AN49" s="193">
        <f t="shared" si="27"/>
        <v>1900093</v>
      </c>
      <c r="AO49" s="193">
        <f t="shared" si="27"/>
        <v>1945314</v>
      </c>
      <c r="AP49" s="104"/>
      <c r="AQ49" s="18"/>
      <c r="AR49" s="18"/>
      <c r="AS49" s="133"/>
      <c r="AT49" s="133"/>
      <c r="AU49" s="133"/>
      <c r="AV49" s="133"/>
      <c r="AW49" s="133"/>
      <c r="AX49" s="133"/>
      <c r="AY49" s="133"/>
      <c r="AZ49" s="133"/>
    </row>
    <row r="50" spans="1:52" x14ac:dyDescent="0.25">
      <c r="A50" s="90">
        <v>5375</v>
      </c>
      <c r="B50" s="193">
        <f t="shared" ref="B50:AO50" si="28">ROUND(B103*РАСЧЕТНЫЙ_КОЭФФИЦИЕНТ,0)</f>
        <v>660608</v>
      </c>
      <c r="C50" s="193">
        <f t="shared" si="28"/>
        <v>661274</v>
      </c>
      <c r="D50" s="193">
        <f t="shared" si="28"/>
        <v>703553</v>
      </c>
      <c r="E50" s="193">
        <f t="shared" si="28"/>
        <v>749939</v>
      </c>
      <c r="F50" s="193">
        <f t="shared" si="28"/>
        <v>756042</v>
      </c>
      <c r="G50" s="193">
        <f t="shared" si="28"/>
        <v>786060</v>
      </c>
      <c r="H50" s="193">
        <f t="shared" si="28"/>
        <v>814912</v>
      </c>
      <c r="I50" s="193">
        <f t="shared" si="28"/>
        <v>867901</v>
      </c>
      <c r="J50" s="193">
        <f t="shared" si="28"/>
        <v>880329</v>
      </c>
      <c r="K50" s="193">
        <f t="shared" si="28"/>
        <v>913787</v>
      </c>
      <c r="L50" s="193">
        <f t="shared" si="28"/>
        <v>945525</v>
      </c>
      <c r="M50" s="193">
        <f t="shared" si="28"/>
        <v>1006336</v>
      </c>
      <c r="N50" s="193">
        <f t="shared" si="28"/>
        <v>999734</v>
      </c>
      <c r="O50" s="193">
        <f t="shared" si="28"/>
        <v>1048339</v>
      </c>
      <c r="P50" s="193">
        <f t="shared" si="28"/>
        <v>1059602</v>
      </c>
      <c r="Q50" s="193">
        <f t="shared" si="28"/>
        <v>1111093</v>
      </c>
      <c r="R50" s="193">
        <f t="shared" si="28"/>
        <v>1162860</v>
      </c>
      <c r="S50" s="193">
        <f t="shared" si="28"/>
        <v>1192434</v>
      </c>
      <c r="T50" s="193">
        <f t="shared" si="28"/>
        <v>1220010</v>
      </c>
      <c r="U50" s="193">
        <f t="shared" si="28"/>
        <v>1285705</v>
      </c>
      <c r="V50" s="193">
        <f t="shared" si="28"/>
        <v>1288424</v>
      </c>
      <c r="W50" s="193">
        <f t="shared" si="28"/>
        <v>1299132</v>
      </c>
      <c r="X50" s="193">
        <f t="shared" si="28"/>
        <v>1332590</v>
      </c>
      <c r="Y50" s="193">
        <f t="shared" si="28"/>
        <v>1406108</v>
      </c>
      <c r="Z50" s="193">
        <f t="shared" si="28"/>
        <v>1560190</v>
      </c>
      <c r="AA50" s="193">
        <f t="shared" si="28"/>
        <v>1578001</v>
      </c>
      <c r="AB50" s="193">
        <f t="shared" si="28"/>
        <v>1590707</v>
      </c>
      <c r="AC50" s="193">
        <f t="shared" si="28"/>
        <v>1619560</v>
      </c>
      <c r="AD50" s="193">
        <f t="shared" si="28"/>
        <v>1668109</v>
      </c>
      <c r="AE50" s="193">
        <f t="shared" si="28"/>
        <v>1688140</v>
      </c>
      <c r="AF50" s="193">
        <f t="shared" si="28"/>
        <v>1725537</v>
      </c>
      <c r="AG50" s="193">
        <f t="shared" si="28"/>
        <v>1753113</v>
      </c>
      <c r="AH50" s="193">
        <f t="shared" si="28"/>
        <v>1800719</v>
      </c>
      <c r="AI50" s="193">
        <f t="shared" si="28"/>
        <v>1816366</v>
      </c>
      <c r="AJ50" s="193">
        <f t="shared" si="28"/>
        <v>1824911</v>
      </c>
      <c r="AK50" s="193">
        <f t="shared" si="28"/>
        <v>1858368</v>
      </c>
      <c r="AL50" s="193">
        <f t="shared" si="28"/>
        <v>1886444</v>
      </c>
      <c r="AM50" s="193">
        <f t="shared" si="28"/>
        <v>1901813</v>
      </c>
      <c r="AN50" s="193">
        <f t="shared" si="28"/>
        <v>1948476</v>
      </c>
      <c r="AO50" s="193">
        <f t="shared" si="28"/>
        <v>1965344</v>
      </c>
      <c r="AP50" s="104"/>
      <c r="AQ50" s="18"/>
      <c r="AR50" s="18"/>
      <c r="AS50" s="133"/>
      <c r="AT50" s="133"/>
      <c r="AU50" s="133"/>
      <c r="AV50" s="133"/>
      <c r="AW50" s="133"/>
      <c r="AX50" s="133"/>
      <c r="AY50" s="133"/>
      <c r="AZ50" s="133"/>
    </row>
    <row r="51" spans="1:52" x14ac:dyDescent="0.25">
      <c r="A51" s="90">
        <v>5500</v>
      </c>
      <c r="B51" s="193">
        <f t="shared" ref="B51:AO51" si="29">ROUND(B104*РАСЧЕТНЫЙ_КОЭФФИЦИЕНТ,0)</f>
        <v>672814</v>
      </c>
      <c r="C51" s="193">
        <f t="shared" si="29"/>
        <v>701334</v>
      </c>
      <c r="D51" s="193">
        <f t="shared" si="29"/>
        <v>726524</v>
      </c>
      <c r="E51" s="193">
        <f t="shared" si="29"/>
        <v>781177</v>
      </c>
      <c r="F51" s="193">
        <f t="shared" si="29"/>
        <v>787059</v>
      </c>
      <c r="G51" s="193">
        <f t="shared" si="29"/>
        <v>817076</v>
      </c>
      <c r="H51" s="193">
        <f t="shared" si="29"/>
        <v>849313</v>
      </c>
      <c r="I51" s="193">
        <f t="shared" si="29"/>
        <v>884269</v>
      </c>
      <c r="J51" s="193">
        <f t="shared" si="29"/>
        <v>921388</v>
      </c>
      <c r="K51" s="193">
        <f t="shared" si="29"/>
        <v>942140</v>
      </c>
      <c r="L51" s="193">
        <f t="shared" si="29"/>
        <v>966775</v>
      </c>
      <c r="M51" s="193">
        <f t="shared" si="29"/>
        <v>1044677</v>
      </c>
      <c r="N51" s="193">
        <f t="shared" si="29"/>
        <v>1042735</v>
      </c>
      <c r="O51" s="193">
        <f t="shared" si="29"/>
        <v>1071310</v>
      </c>
      <c r="P51" s="193">
        <f t="shared" si="29"/>
        <v>1094724</v>
      </c>
      <c r="Q51" s="193">
        <f t="shared" si="29"/>
        <v>1165801</v>
      </c>
      <c r="R51" s="193">
        <f t="shared" si="29"/>
        <v>1169963</v>
      </c>
      <c r="S51" s="193">
        <f t="shared" si="29"/>
        <v>1195375</v>
      </c>
      <c r="T51" s="193">
        <f t="shared" si="29"/>
        <v>1250083</v>
      </c>
      <c r="U51" s="193">
        <f t="shared" si="29"/>
        <v>1314502</v>
      </c>
      <c r="V51" s="193">
        <f t="shared" si="29"/>
        <v>1318940</v>
      </c>
      <c r="W51" s="193">
        <f t="shared" si="29"/>
        <v>1384857</v>
      </c>
      <c r="X51" s="193">
        <f t="shared" si="29"/>
        <v>1398062</v>
      </c>
      <c r="Y51" s="193">
        <f t="shared" si="29"/>
        <v>1411213</v>
      </c>
      <c r="Z51" s="193">
        <f t="shared" si="29"/>
        <v>1575560</v>
      </c>
      <c r="AA51" s="193">
        <f t="shared" si="29"/>
        <v>1592927</v>
      </c>
      <c r="AB51" s="193">
        <f t="shared" si="29"/>
        <v>1606854</v>
      </c>
      <c r="AC51" s="193">
        <f t="shared" si="29"/>
        <v>1635872</v>
      </c>
      <c r="AD51" s="193">
        <f t="shared" si="29"/>
        <v>1687640</v>
      </c>
      <c r="AE51" s="193">
        <f t="shared" si="29"/>
        <v>1707670</v>
      </c>
      <c r="AF51" s="193">
        <f t="shared" si="29"/>
        <v>1735746</v>
      </c>
      <c r="AG51" s="193">
        <f t="shared" si="29"/>
        <v>1778026</v>
      </c>
      <c r="AH51" s="193">
        <f t="shared" si="29"/>
        <v>1811983</v>
      </c>
      <c r="AI51" s="193">
        <f t="shared" si="29"/>
        <v>1834676</v>
      </c>
      <c r="AJ51" s="193">
        <f t="shared" si="29"/>
        <v>1874015</v>
      </c>
      <c r="AK51" s="193">
        <f t="shared" si="29"/>
        <v>1880840</v>
      </c>
      <c r="AL51" s="193">
        <f t="shared" si="29"/>
        <v>1904532</v>
      </c>
      <c r="AM51" s="193">
        <f t="shared" si="29"/>
        <v>1932108</v>
      </c>
      <c r="AN51" s="193">
        <f t="shared" si="29"/>
        <v>1968007</v>
      </c>
      <c r="AO51" s="193">
        <f t="shared" si="29"/>
        <v>2012673</v>
      </c>
      <c r="AP51" s="104"/>
      <c r="AQ51" s="18"/>
      <c r="AR51" s="18"/>
      <c r="AS51" s="133"/>
      <c r="AT51" s="133"/>
      <c r="AU51" s="133"/>
      <c r="AV51" s="133"/>
      <c r="AW51" s="133"/>
      <c r="AX51" s="133"/>
      <c r="AY51" s="133"/>
      <c r="AZ51" s="133"/>
    </row>
    <row r="52" spans="1:52" x14ac:dyDescent="0.25">
      <c r="A52" s="90">
        <v>5625</v>
      </c>
      <c r="B52" s="193">
        <f t="shared" ref="B52:AO52" si="30">ROUND(B105*РАСЧЕТНЫЙ_КОЭФФИЦИЕНТ,0)</f>
        <v>698060</v>
      </c>
      <c r="C52" s="193">
        <f t="shared" si="30"/>
        <v>724249</v>
      </c>
      <c r="D52" s="193">
        <f t="shared" si="30"/>
        <v>751160</v>
      </c>
      <c r="E52" s="193">
        <f t="shared" si="30"/>
        <v>785339</v>
      </c>
      <c r="F52" s="193">
        <f t="shared" si="30"/>
        <v>809752</v>
      </c>
      <c r="G52" s="193">
        <f t="shared" si="30"/>
        <v>840768</v>
      </c>
      <c r="H52" s="193">
        <f t="shared" si="30"/>
        <v>875225</v>
      </c>
      <c r="I52" s="193">
        <f t="shared" si="30"/>
        <v>918170</v>
      </c>
      <c r="J52" s="193">
        <f t="shared" si="30"/>
        <v>957010</v>
      </c>
      <c r="K52" s="193">
        <f t="shared" si="30"/>
        <v>975820</v>
      </c>
      <c r="L52" s="193">
        <f t="shared" si="30"/>
        <v>998291</v>
      </c>
      <c r="M52" s="193">
        <f t="shared" si="30"/>
        <v>1059602</v>
      </c>
      <c r="N52" s="193">
        <f t="shared" si="30"/>
        <v>1092783</v>
      </c>
      <c r="O52" s="193">
        <f t="shared" si="30"/>
        <v>1108429</v>
      </c>
      <c r="P52" s="193">
        <f t="shared" si="30"/>
        <v>1148934</v>
      </c>
      <c r="Q52" s="193">
        <f t="shared" si="30"/>
        <v>1210245</v>
      </c>
      <c r="R52" s="193">
        <f t="shared" si="30"/>
        <v>1229054</v>
      </c>
      <c r="S52" s="193">
        <f t="shared" si="30"/>
        <v>1262734</v>
      </c>
      <c r="T52" s="193">
        <f t="shared" si="30"/>
        <v>1299132</v>
      </c>
      <c r="U52" s="193">
        <f t="shared" si="30"/>
        <v>1338471</v>
      </c>
      <c r="V52" s="193">
        <f t="shared" si="30"/>
        <v>1355283</v>
      </c>
      <c r="W52" s="193">
        <f t="shared" si="30"/>
        <v>1415596</v>
      </c>
      <c r="X52" s="193">
        <f t="shared" si="30"/>
        <v>1422698</v>
      </c>
      <c r="Y52" s="193">
        <f t="shared" si="30"/>
        <v>1438567</v>
      </c>
      <c r="Z52" s="193">
        <f t="shared" si="30"/>
        <v>1616342</v>
      </c>
      <c r="AA52" s="193">
        <f t="shared" si="30"/>
        <v>1626606</v>
      </c>
      <c r="AB52" s="193">
        <f t="shared" si="30"/>
        <v>1673269</v>
      </c>
      <c r="AC52" s="193">
        <f t="shared" si="30"/>
        <v>1726757</v>
      </c>
      <c r="AD52" s="193">
        <f t="shared" si="30"/>
        <v>1763877</v>
      </c>
      <c r="AE52" s="193">
        <f t="shared" si="30"/>
        <v>1782409</v>
      </c>
      <c r="AF52" s="193">
        <f t="shared" si="30"/>
        <v>1826353</v>
      </c>
      <c r="AG52" s="193">
        <f t="shared" si="30"/>
        <v>1863750</v>
      </c>
      <c r="AH52" s="193">
        <f t="shared" si="30"/>
        <v>1876401</v>
      </c>
      <c r="AI52" s="193">
        <f t="shared" si="30"/>
        <v>1894489</v>
      </c>
      <c r="AJ52" s="193">
        <f t="shared" si="30"/>
        <v>1942373</v>
      </c>
      <c r="AK52" s="193">
        <f t="shared" si="30"/>
        <v>1956022</v>
      </c>
      <c r="AL52" s="193">
        <f t="shared" si="30"/>
        <v>1986095</v>
      </c>
      <c r="AM52" s="193">
        <f t="shared" si="30"/>
        <v>2050791</v>
      </c>
      <c r="AN52" s="193">
        <f t="shared" si="30"/>
        <v>2060779</v>
      </c>
      <c r="AO52" s="193">
        <f t="shared" si="30"/>
        <v>2080309</v>
      </c>
      <c r="AP52" s="104"/>
      <c r="AQ52" s="18"/>
      <c r="AR52" s="18"/>
      <c r="AS52" s="133"/>
      <c r="AT52" s="133"/>
      <c r="AU52" s="133"/>
      <c r="AV52" s="133"/>
      <c r="AW52" s="133"/>
      <c r="AX52" s="133"/>
      <c r="AY52" s="133"/>
      <c r="AZ52" s="133"/>
    </row>
    <row r="53" spans="1:52" x14ac:dyDescent="0.25">
      <c r="A53" s="90">
        <v>5750</v>
      </c>
      <c r="B53" s="193">
        <f t="shared" ref="B53:AO53" si="31">ROUND(B106*РАСЧЕТНЫЙ_КОЭФФИЦИЕНТ,0)</f>
        <v>709990</v>
      </c>
      <c r="C53" s="193">
        <f t="shared" si="31"/>
        <v>731407</v>
      </c>
      <c r="D53" s="193">
        <f t="shared" si="31"/>
        <v>757818</v>
      </c>
      <c r="E53" s="193">
        <f t="shared" si="31"/>
        <v>809530</v>
      </c>
      <c r="F53" s="193">
        <f t="shared" si="31"/>
        <v>829782</v>
      </c>
      <c r="G53" s="193">
        <f t="shared" si="31"/>
        <v>855694</v>
      </c>
      <c r="H53" s="193">
        <f t="shared" si="31"/>
        <v>889595</v>
      </c>
      <c r="I53" s="193">
        <f t="shared" si="31"/>
        <v>926271</v>
      </c>
      <c r="J53" s="193">
        <f t="shared" si="31"/>
        <v>965333</v>
      </c>
      <c r="K53" s="193">
        <f t="shared" si="31"/>
        <v>985086</v>
      </c>
      <c r="L53" s="193">
        <f t="shared" si="31"/>
        <v>1020763</v>
      </c>
      <c r="M53" s="193">
        <f t="shared" si="31"/>
        <v>1069812</v>
      </c>
      <c r="N53" s="193">
        <f t="shared" si="31"/>
        <v>1104268</v>
      </c>
      <c r="O53" s="193">
        <f t="shared" si="31"/>
        <v>1133065</v>
      </c>
      <c r="P53" s="193">
        <f t="shared" si="31"/>
        <v>1160197</v>
      </c>
      <c r="Q53" s="193">
        <f t="shared" si="31"/>
        <v>1221508</v>
      </c>
      <c r="R53" s="193">
        <f t="shared" si="31"/>
        <v>1248363</v>
      </c>
      <c r="S53" s="193">
        <f t="shared" si="31"/>
        <v>1276661</v>
      </c>
      <c r="T53" s="193">
        <f t="shared" si="31"/>
        <v>1312338</v>
      </c>
      <c r="U53" s="193">
        <f t="shared" si="31"/>
        <v>1351899</v>
      </c>
      <c r="V53" s="193">
        <f t="shared" si="31"/>
        <v>1370431</v>
      </c>
      <c r="W53" s="193">
        <f t="shared" si="31"/>
        <v>1424196</v>
      </c>
      <c r="X53" s="193">
        <f t="shared" si="31"/>
        <v>1437124</v>
      </c>
      <c r="Y53" s="193">
        <f t="shared" si="31"/>
        <v>1456877</v>
      </c>
      <c r="Z53" s="193">
        <f t="shared" si="31"/>
        <v>1635650</v>
      </c>
      <c r="AA53" s="193">
        <f t="shared" si="31"/>
        <v>1680815</v>
      </c>
      <c r="AB53" s="193">
        <f t="shared" si="31"/>
        <v>1697184</v>
      </c>
      <c r="AC53" s="193">
        <f t="shared" si="31"/>
        <v>1760659</v>
      </c>
      <c r="AD53" s="193">
        <f t="shared" si="31"/>
        <v>1818086</v>
      </c>
      <c r="AE53" s="193">
        <f t="shared" si="31"/>
        <v>1837117</v>
      </c>
      <c r="AF53" s="193">
        <f t="shared" si="31"/>
        <v>1889385</v>
      </c>
      <c r="AG53" s="193">
        <f t="shared" si="31"/>
        <v>1899150</v>
      </c>
      <c r="AH53" s="193">
        <f t="shared" si="31"/>
        <v>1916018</v>
      </c>
      <c r="AI53" s="193">
        <f t="shared" si="31"/>
        <v>1929667</v>
      </c>
      <c r="AJ53" s="193">
        <f t="shared" si="31"/>
        <v>1960184</v>
      </c>
      <c r="AK53" s="193">
        <f t="shared" si="31"/>
        <v>2005848</v>
      </c>
      <c r="AL53" s="193">
        <f t="shared" si="31"/>
        <v>2023437</v>
      </c>
      <c r="AM53" s="193">
        <f t="shared" si="31"/>
        <v>2086191</v>
      </c>
      <c r="AN53" s="193">
        <f t="shared" si="31"/>
        <v>2097898</v>
      </c>
      <c r="AO53" s="193">
        <f t="shared" si="31"/>
        <v>2109384</v>
      </c>
      <c r="AP53" s="104"/>
      <c r="AQ53" s="18"/>
      <c r="AR53" s="18"/>
      <c r="AS53" s="133"/>
      <c r="AT53" s="133"/>
      <c r="AU53" s="133"/>
      <c r="AV53" s="133"/>
      <c r="AW53" s="133"/>
      <c r="AX53" s="133"/>
      <c r="AY53" s="133"/>
      <c r="AZ53" s="133"/>
    </row>
    <row r="54" spans="1:52" x14ac:dyDescent="0.25">
      <c r="A54" s="90">
        <v>5875</v>
      </c>
      <c r="B54" s="193">
        <f t="shared" ref="B54:AO54" si="32">ROUND(B107*РАСЧЕТНЫЙ_КОЭФФИЦИЕНТ,0)</f>
        <v>724249</v>
      </c>
      <c r="C54" s="193">
        <f t="shared" si="32"/>
        <v>753435</v>
      </c>
      <c r="D54" s="193">
        <f t="shared" si="32"/>
        <v>773909</v>
      </c>
      <c r="E54" s="193">
        <f t="shared" si="32"/>
        <v>816854</v>
      </c>
      <c r="F54" s="193">
        <f t="shared" si="32"/>
        <v>845929</v>
      </c>
      <c r="G54" s="193">
        <f t="shared" si="32"/>
        <v>875225</v>
      </c>
      <c r="H54" s="193">
        <f t="shared" si="32"/>
        <v>902579</v>
      </c>
      <c r="I54" s="193">
        <f t="shared" si="32"/>
        <v>952849</v>
      </c>
      <c r="J54" s="193">
        <f t="shared" si="32"/>
        <v>975820</v>
      </c>
      <c r="K54" s="193">
        <f t="shared" si="32"/>
        <v>1004894</v>
      </c>
      <c r="L54" s="193">
        <f t="shared" si="32"/>
        <v>1031249</v>
      </c>
      <c r="M54" s="193">
        <f t="shared" si="32"/>
        <v>1087178</v>
      </c>
      <c r="N54" s="193">
        <f t="shared" si="32"/>
        <v>1115753</v>
      </c>
      <c r="O54" s="193">
        <f t="shared" si="32"/>
        <v>1154316</v>
      </c>
      <c r="P54" s="193">
        <f t="shared" si="32"/>
        <v>1171905</v>
      </c>
      <c r="Q54" s="193">
        <f t="shared" si="32"/>
        <v>1234436</v>
      </c>
      <c r="R54" s="193">
        <f t="shared" si="32"/>
        <v>1273276</v>
      </c>
      <c r="S54" s="193">
        <f t="shared" si="32"/>
        <v>1309175</v>
      </c>
      <c r="T54" s="193">
        <f t="shared" si="32"/>
        <v>1325765</v>
      </c>
      <c r="U54" s="193">
        <f t="shared" si="32"/>
        <v>1366769</v>
      </c>
      <c r="V54" s="193">
        <f t="shared" si="32"/>
        <v>1388741</v>
      </c>
      <c r="W54" s="193">
        <f t="shared" si="32"/>
        <v>1431520</v>
      </c>
      <c r="X54" s="193">
        <f t="shared" si="32"/>
        <v>1451273</v>
      </c>
      <c r="Y54" s="193">
        <f t="shared" si="32"/>
        <v>1488892</v>
      </c>
      <c r="Z54" s="193">
        <f t="shared" si="32"/>
        <v>1650798</v>
      </c>
      <c r="AA54" s="193">
        <f t="shared" si="32"/>
        <v>1695963</v>
      </c>
      <c r="AB54" s="193">
        <f t="shared" si="32"/>
        <v>1751171</v>
      </c>
      <c r="AC54" s="193">
        <f t="shared" si="32"/>
        <v>1788013</v>
      </c>
      <c r="AD54" s="193">
        <f t="shared" si="32"/>
        <v>1852487</v>
      </c>
      <c r="AE54" s="193">
        <f t="shared" si="32"/>
        <v>1882061</v>
      </c>
      <c r="AF54" s="193">
        <f t="shared" si="32"/>
        <v>1905975</v>
      </c>
      <c r="AG54" s="193">
        <f t="shared" si="32"/>
        <v>1916018</v>
      </c>
      <c r="AH54" s="193">
        <f t="shared" si="32"/>
        <v>1932830</v>
      </c>
      <c r="AI54" s="193">
        <f t="shared" si="32"/>
        <v>1957521</v>
      </c>
      <c r="AJ54" s="193">
        <f t="shared" si="32"/>
        <v>2008567</v>
      </c>
      <c r="AK54" s="193">
        <f t="shared" si="32"/>
        <v>2054453</v>
      </c>
      <c r="AL54" s="193">
        <f t="shared" si="32"/>
        <v>2080309</v>
      </c>
      <c r="AM54" s="193">
        <f t="shared" si="32"/>
        <v>2108440</v>
      </c>
      <c r="AN54" s="193">
        <f t="shared" si="32"/>
        <v>2127250</v>
      </c>
      <c r="AO54" s="193">
        <f t="shared" si="32"/>
        <v>2155547</v>
      </c>
      <c r="AP54" s="104"/>
      <c r="AQ54" s="134" t="s">
        <v>263</v>
      </c>
      <c r="AR54" s="18"/>
      <c r="AS54" s="133"/>
      <c r="AT54" s="133"/>
      <c r="AU54" s="133"/>
      <c r="AV54" s="133"/>
      <c r="AW54" s="133"/>
      <c r="AX54" s="133"/>
      <c r="AY54" s="133"/>
      <c r="AZ54" s="133"/>
    </row>
    <row r="55" spans="1:52" x14ac:dyDescent="0.25">
      <c r="A55" s="90">
        <v>6000</v>
      </c>
      <c r="B55" s="193">
        <f t="shared" ref="B55:AO55" si="33">ROUND(B108*РАСЧЕТНЫЙ_КОЭФФИЦИЕНТ,0)</f>
        <v>736512</v>
      </c>
      <c r="C55" s="193">
        <f t="shared" si="33"/>
        <v>764032</v>
      </c>
      <c r="D55" s="193">
        <f t="shared" si="33"/>
        <v>786060</v>
      </c>
      <c r="E55" s="193">
        <f t="shared" si="33"/>
        <v>829061</v>
      </c>
      <c r="F55" s="193">
        <f t="shared" si="33"/>
        <v>855916</v>
      </c>
      <c r="G55" s="193">
        <f t="shared" si="33"/>
        <v>887653</v>
      </c>
      <c r="H55" s="193">
        <f t="shared" si="33"/>
        <v>919668</v>
      </c>
      <c r="I55" s="193">
        <f t="shared" si="33"/>
        <v>965832</v>
      </c>
      <c r="J55" s="193">
        <f t="shared" si="33"/>
        <v>989247</v>
      </c>
      <c r="K55" s="193">
        <f t="shared" si="33"/>
        <v>1018821</v>
      </c>
      <c r="L55" s="193">
        <f t="shared" si="33"/>
        <v>1050780</v>
      </c>
      <c r="M55" s="193">
        <f t="shared" si="33"/>
        <v>1102049</v>
      </c>
      <c r="N55" s="193">
        <f t="shared" si="33"/>
        <v>1131400</v>
      </c>
      <c r="O55" s="193">
        <f t="shared" si="33"/>
        <v>1170184</v>
      </c>
      <c r="P55" s="193">
        <f t="shared" si="33"/>
        <v>1186830</v>
      </c>
      <c r="Q55" s="193">
        <f t="shared" si="33"/>
        <v>1250805</v>
      </c>
      <c r="R55" s="193">
        <f t="shared" si="33"/>
        <v>1289644</v>
      </c>
      <c r="S55" s="193">
        <f t="shared" si="33"/>
        <v>1326986</v>
      </c>
      <c r="T55" s="193">
        <f t="shared" si="33"/>
        <v>1344297</v>
      </c>
      <c r="U55" s="193">
        <f t="shared" si="33"/>
        <v>1410491</v>
      </c>
      <c r="V55" s="193">
        <f t="shared" si="33"/>
        <v>1434183</v>
      </c>
      <c r="W55" s="193">
        <f t="shared" si="33"/>
        <v>1469084</v>
      </c>
      <c r="X55" s="193">
        <f t="shared" si="33"/>
        <v>1497437</v>
      </c>
      <c r="Y55" s="193">
        <f t="shared" si="33"/>
        <v>1537719</v>
      </c>
      <c r="Z55" s="193">
        <f t="shared" si="33"/>
        <v>1701123</v>
      </c>
      <c r="AA55" s="193">
        <f t="shared" si="33"/>
        <v>1747509</v>
      </c>
      <c r="AB55" s="193">
        <f t="shared" si="33"/>
        <v>1803882</v>
      </c>
      <c r="AC55" s="193">
        <f t="shared" si="33"/>
        <v>1841001</v>
      </c>
      <c r="AD55" s="193">
        <f t="shared" si="33"/>
        <v>1909637</v>
      </c>
      <c r="AE55" s="193">
        <f t="shared" si="33"/>
        <v>1939432</v>
      </c>
      <c r="AF55" s="193">
        <f t="shared" si="33"/>
        <v>1953359</v>
      </c>
      <c r="AG55" s="193">
        <f t="shared" si="33"/>
        <v>1962903</v>
      </c>
      <c r="AH55" s="193">
        <f t="shared" si="33"/>
        <v>1991200</v>
      </c>
      <c r="AI55" s="193">
        <f t="shared" si="33"/>
        <v>2017112</v>
      </c>
      <c r="AJ55" s="193">
        <f t="shared" si="33"/>
        <v>2070544</v>
      </c>
      <c r="AK55" s="193">
        <f t="shared" si="33"/>
        <v>2117207</v>
      </c>
      <c r="AL55" s="193">
        <f t="shared" si="33"/>
        <v>2132577</v>
      </c>
      <c r="AM55" s="193">
        <f t="shared" si="33"/>
        <v>2172415</v>
      </c>
      <c r="AN55" s="193">
        <f t="shared" si="33"/>
        <v>2191946</v>
      </c>
      <c r="AO55" s="193">
        <f t="shared" si="33"/>
        <v>2209535</v>
      </c>
      <c r="AP55" s="104"/>
      <c r="AQ55" s="134" t="s">
        <v>262</v>
      </c>
      <c r="AR55" s="18"/>
      <c r="AS55" s="133"/>
      <c r="AT55" s="133"/>
      <c r="AU55" s="133"/>
      <c r="AV55" s="133"/>
      <c r="AW55" s="133"/>
      <c r="AX55" s="133"/>
      <c r="AY55" s="133"/>
      <c r="AZ55" s="133"/>
    </row>
    <row r="56" spans="1:52" ht="7.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</row>
    <row r="57" spans="1:52" x14ac:dyDescent="0.25">
      <c r="A57" s="14"/>
      <c r="B57" s="114"/>
      <c r="C57" s="14" t="s">
        <v>214</v>
      </c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 t="s">
        <v>518</v>
      </c>
      <c r="AR57" s="14"/>
      <c r="AS57" s="14"/>
      <c r="AT57" s="14"/>
      <c r="AU57" s="14"/>
      <c r="AV57" s="14"/>
      <c r="AW57" s="14"/>
      <c r="AX57" s="14"/>
      <c r="AY57" s="14"/>
      <c r="AZ57" s="14"/>
    </row>
    <row r="58" spans="1:52" x14ac:dyDescent="0.25">
      <c r="A58" s="14"/>
      <c r="B58" s="14"/>
      <c r="C58" s="63" t="s">
        <v>211</v>
      </c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</row>
    <row r="59" spans="1:52" ht="6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</row>
    <row r="60" spans="1:52" ht="13.5" customHeight="1" x14ac:dyDescent="0.25">
      <c r="A60" s="14"/>
      <c r="B60" s="14"/>
      <c r="C60" s="14"/>
      <c r="D60" s="78" t="s">
        <v>112</v>
      </c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79"/>
      <c r="V60" s="78" t="s">
        <v>123</v>
      </c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14"/>
      <c r="AH60" s="14"/>
      <c r="AI60" s="14"/>
      <c r="AJ60" s="1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</row>
    <row r="61" spans="1:52" ht="15" customHeight="1" x14ac:dyDescent="0.25">
      <c r="A61" s="14"/>
      <c r="B61" s="14"/>
      <c r="C61" s="14"/>
      <c r="D61" s="634" t="s">
        <v>525</v>
      </c>
      <c r="E61" s="634"/>
      <c r="F61" s="634"/>
      <c r="G61" s="634"/>
      <c r="H61" s="634"/>
      <c r="I61" s="634"/>
      <c r="J61" s="634"/>
      <c r="K61" s="634"/>
      <c r="L61" s="634"/>
      <c r="M61" s="634"/>
      <c r="N61" s="634"/>
      <c r="O61" s="634"/>
      <c r="P61" s="634"/>
      <c r="Q61" s="634"/>
      <c r="R61" s="634"/>
      <c r="S61" s="14"/>
      <c r="T61" s="14"/>
      <c r="U61" s="79"/>
      <c r="V61" s="636" t="s">
        <v>438</v>
      </c>
      <c r="W61" s="636"/>
      <c r="X61" s="636"/>
      <c r="Y61" s="636"/>
      <c r="Z61" s="636"/>
      <c r="AA61" s="636"/>
      <c r="AB61" s="636"/>
      <c r="AC61" s="636"/>
      <c r="AD61" s="636"/>
      <c r="AE61" s="636"/>
      <c r="AF61" s="636"/>
      <c r="AG61" s="636"/>
      <c r="AH61" s="14"/>
      <c r="AI61" s="1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</row>
    <row r="62" spans="1:52" x14ac:dyDescent="0.25">
      <c r="A62" s="14"/>
      <c r="B62" s="14"/>
      <c r="C62" s="14"/>
      <c r="D62" s="77" t="s">
        <v>114</v>
      </c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14"/>
      <c r="T62" s="14"/>
      <c r="U62" s="79"/>
      <c r="V62" s="636"/>
      <c r="W62" s="636"/>
      <c r="X62" s="636"/>
      <c r="Y62" s="636"/>
      <c r="Z62" s="636"/>
      <c r="AA62" s="636"/>
      <c r="AB62" s="636"/>
      <c r="AC62" s="636"/>
      <c r="AD62" s="636"/>
      <c r="AE62" s="636"/>
      <c r="AF62" s="636"/>
      <c r="AG62" s="636"/>
      <c r="AH62" s="14"/>
      <c r="AI62" s="1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</row>
    <row r="63" spans="1:52" ht="46.5" customHeight="1" x14ac:dyDescent="0.25">
      <c r="A63" s="14"/>
      <c r="B63" s="14"/>
      <c r="C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636"/>
      <c r="W63" s="636"/>
      <c r="X63" s="636"/>
      <c r="Y63" s="636"/>
      <c r="Z63" s="636"/>
      <c r="AA63" s="636"/>
      <c r="AB63" s="636"/>
      <c r="AC63" s="636"/>
      <c r="AD63" s="636"/>
      <c r="AE63" s="636"/>
      <c r="AF63" s="636"/>
      <c r="AG63" s="636"/>
      <c r="AH63" s="14"/>
      <c r="AI63" s="1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</row>
    <row r="64" spans="1:52" ht="3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</row>
    <row r="65" spans="1:52" ht="15.75" x14ac:dyDescent="0.25">
      <c r="A65" s="14"/>
      <c r="B65" s="14"/>
      <c r="C65" s="14"/>
      <c r="D65" s="78" t="s">
        <v>113</v>
      </c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78"/>
      <c r="V65" s="78" t="s">
        <v>121</v>
      </c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</row>
    <row r="66" spans="1:52" ht="15" customHeight="1" x14ac:dyDescent="0.25">
      <c r="A66" s="14"/>
      <c r="B66" s="14"/>
      <c r="C66" s="14"/>
      <c r="D66" s="634" t="s">
        <v>116</v>
      </c>
      <c r="E66" s="634"/>
      <c r="F66" s="634"/>
      <c r="G66" s="634"/>
      <c r="H66" s="634"/>
      <c r="I66" s="634"/>
      <c r="J66" s="634"/>
      <c r="K66" s="634"/>
      <c r="L66" s="634"/>
      <c r="M66" s="634"/>
      <c r="N66" s="634"/>
      <c r="O66" s="634"/>
      <c r="P66" s="634"/>
      <c r="Q66" s="634"/>
      <c r="R66" s="634"/>
      <c r="S66" s="14"/>
      <c r="T66" s="14"/>
      <c r="U66" s="79"/>
      <c r="V66" s="636" t="s">
        <v>218</v>
      </c>
      <c r="W66" s="636"/>
      <c r="X66" s="636"/>
      <c r="Y66" s="636"/>
      <c r="Z66" s="636"/>
      <c r="AA66" s="636"/>
      <c r="AB66" s="636"/>
      <c r="AC66" s="636"/>
      <c r="AD66" s="636"/>
      <c r="AE66" s="636"/>
      <c r="AF66" s="636"/>
      <c r="AG66" s="636"/>
      <c r="AH66" s="14"/>
      <c r="AI66" s="14"/>
      <c r="AJ66" s="1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</row>
    <row r="67" spans="1:52" ht="15" customHeight="1" x14ac:dyDescent="0.25">
      <c r="A67" s="14"/>
      <c r="B67" s="14"/>
      <c r="C67" s="14"/>
      <c r="D67" s="634"/>
      <c r="E67" s="634"/>
      <c r="F67" s="634"/>
      <c r="G67" s="634"/>
      <c r="H67" s="634"/>
      <c r="I67" s="634"/>
      <c r="J67" s="634"/>
      <c r="K67" s="634"/>
      <c r="L67" s="634"/>
      <c r="M67" s="634"/>
      <c r="N67" s="634"/>
      <c r="O67" s="634"/>
      <c r="P67" s="634"/>
      <c r="Q67" s="634"/>
      <c r="R67" s="634"/>
      <c r="S67" s="14"/>
      <c r="T67" s="14"/>
      <c r="U67" s="79"/>
      <c r="V67" s="636"/>
      <c r="W67" s="636"/>
      <c r="X67" s="636"/>
      <c r="Y67" s="636"/>
      <c r="Z67" s="636"/>
      <c r="AA67" s="636"/>
      <c r="AB67" s="636"/>
      <c r="AC67" s="636"/>
      <c r="AD67" s="636"/>
      <c r="AE67" s="636"/>
      <c r="AF67" s="636"/>
      <c r="AG67" s="636"/>
      <c r="AH67" s="14"/>
      <c r="AI67" s="1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</row>
    <row r="68" spans="1:52" x14ac:dyDescent="0.25">
      <c r="A68" s="14"/>
      <c r="B68" s="14"/>
      <c r="C68" s="14"/>
      <c r="D68" s="77" t="s">
        <v>630</v>
      </c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79"/>
      <c r="V68" s="636"/>
      <c r="W68" s="636"/>
      <c r="X68" s="636"/>
      <c r="Y68" s="636"/>
      <c r="Z68" s="636"/>
      <c r="AA68" s="636"/>
      <c r="AB68" s="636"/>
      <c r="AC68" s="636"/>
      <c r="AD68" s="636"/>
      <c r="AE68" s="636"/>
      <c r="AF68" s="636"/>
      <c r="AG68" s="636"/>
      <c r="AH68" s="14"/>
      <c r="AI68" s="1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</row>
    <row r="69" spans="1:52" ht="13.5" customHeight="1" x14ac:dyDescent="0.25">
      <c r="A69" s="14"/>
      <c r="B69" s="14"/>
      <c r="C69" s="14"/>
      <c r="D69" s="77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77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4"/>
      <c r="AH69" s="14"/>
      <c r="AI69" s="1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</row>
    <row r="70" spans="1:52" ht="12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02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</row>
    <row r="71" spans="1:52" ht="17.25" x14ac:dyDescent="0.3">
      <c r="A71" s="80" t="s">
        <v>876</v>
      </c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</row>
    <row r="72" spans="1:52" ht="15.75" hidden="1" thickBot="1" x14ac:dyDescent="0.3"/>
    <row r="73" spans="1:52" s="81" customFormat="1" ht="15.75" hidden="1" thickBot="1" x14ac:dyDescent="0.3">
      <c r="A73" s="81" t="s">
        <v>825</v>
      </c>
      <c r="F73" s="82">
        <f>Курс_прайса*Региональная_наценка_AluTherm_ALP*Розничная_наценка_AluTherm_ALP*Дилерская_наценка_AluTherm_ALP*(1-ЦУ_AluTherm_ALP)</f>
        <v>55.485275999999999</v>
      </c>
    </row>
    <row r="74" spans="1:52" s="81" customFormat="1" hidden="1" x14ac:dyDescent="0.25">
      <c r="A74" s="116"/>
      <c r="B74" s="117">
        <v>2125</v>
      </c>
      <c r="C74" s="117">
        <v>2250</v>
      </c>
      <c r="D74" s="117">
        <v>2375</v>
      </c>
      <c r="E74" s="117">
        <v>2500</v>
      </c>
      <c r="F74" s="117">
        <v>2625</v>
      </c>
      <c r="G74" s="117">
        <v>2750</v>
      </c>
      <c r="H74" s="117">
        <v>2875</v>
      </c>
      <c r="I74" s="117">
        <v>3000</v>
      </c>
      <c r="J74" s="117">
        <v>3125</v>
      </c>
      <c r="K74" s="117">
        <v>3250</v>
      </c>
      <c r="L74" s="117">
        <v>3375</v>
      </c>
      <c r="M74" s="117">
        <v>3500</v>
      </c>
      <c r="N74" s="117">
        <v>3625</v>
      </c>
      <c r="O74" s="117">
        <v>3750</v>
      </c>
      <c r="P74" s="117">
        <v>3875</v>
      </c>
      <c r="Q74" s="117">
        <v>4000</v>
      </c>
      <c r="R74" s="117">
        <v>4125</v>
      </c>
      <c r="S74" s="117">
        <v>4250</v>
      </c>
      <c r="T74" s="117">
        <v>4375</v>
      </c>
      <c r="U74" s="117">
        <v>4500</v>
      </c>
      <c r="V74" s="117">
        <v>4625</v>
      </c>
      <c r="W74" s="117">
        <v>4750</v>
      </c>
      <c r="X74" s="117">
        <v>4875</v>
      </c>
      <c r="Y74" s="117">
        <v>5000</v>
      </c>
      <c r="Z74" s="117">
        <v>5125</v>
      </c>
      <c r="AA74" s="117">
        <v>5250</v>
      </c>
      <c r="AB74" s="117">
        <v>5375</v>
      </c>
      <c r="AC74" s="117">
        <v>5500</v>
      </c>
      <c r="AD74" s="117">
        <v>5625</v>
      </c>
      <c r="AE74" s="117">
        <v>5750</v>
      </c>
      <c r="AF74" s="117">
        <v>5875</v>
      </c>
      <c r="AG74" s="117">
        <v>6000</v>
      </c>
      <c r="AH74" s="117">
        <v>6125</v>
      </c>
      <c r="AI74" s="117">
        <v>6250</v>
      </c>
      <c r="AJ74" s="117">
        <v>6375</v>
      </c>
      <c r="AK74" s="117">
        <v>6500</v>
      </c>
      <c r="AL74" s="117">
        <v>6625</v>
      </c>
      <c r="AM74" s="117">
        <v>6750</v>
      </c>
      <c r="AN74" s="117">
        <v>6875</v>
      </c>
      <c r="AO74" s="118">
        <v>7000</v>
      </c>
    </row>
    <row r="75" spans="1:52" s="81" customFormat="1" hidden="1" x14ac:dyDescent="0.25">
      <c r="A75" s="119">
        <v>1875</v>
      </c>
      <c r="B75" s="120">
        <v>4890</v>
      </c>
      <c r="C75" s="120">
        <v>5233</v>
      </c>
      <c r="D75" s="120">
        <v>5365</v>
      </c>
      <c r="E75" s="120">
        <v>5475</v>
      </c>
      <c r="F75" s="120">
        <v>5770</v>
      </c>
      <c r="G75" s="120">
        <v>6074</v>
      </c>
      <c r="H75" s="120">
        <v>6206</v>
      </c>
      <c r="I75" s="120">
        <v>6324</v>
      </c>
      <c r="J75" s="120">
        <v>6857</v>
      </c>
      <c r="K75" s="120">
        <v>6976</v>
      </c>
      <c r="L75" s="120">
        <v>7121</v>
      </c>
      <c r="M75" s="120">
        <v>7222</v>
      </c>
      <c r="N75" s="120">
        <v>7561</v>
      </c>
      <c r="O75" s="120">
        <v>7865</v>
      </c>
      <c r="P75" s="120">
        <v>8019</v>
      </c>
      <c r="Q75" s="120">
        <v>8155</v>
      </c>
      <c r="R75" s="120">
        <v>8600</v>
      </c>
      <c r="S75" s="120">
        <v>8754</v>
      </c>
      <c r="T75" s="120">
        <v>8882</v>
      </c>
      <c r="U75" s="120">
        <v>9014</v>
      </c>
      <c r="V75" s="120">
        <v>9441</v>
      </c>
      <c r="W75" s="120">
        <v>9845</v>
      </c>
      <c r="X75" s="120">
        <v>9964</v>
      </c>
      <c r="Y75" s="120">
        <v>10105</v>
      </c>
      <c r="Z75" s="120">
        <v>10255</v>
      </c>
      <c r="AA75" s="120">
        <v>10607</v>
      </c>
      <c r="AB75" s="120">
        <v>10796</v>
      </c>
      <c r="AC75" s="120">
        <v>10963</v>
      </c>
      <c r="AD75" s="120">
        <v>11126</v>
      </c>
      <c r="AE75" s="120">
        <v>11289</v>
      </c>
      <c r="AF75" s="120">
        <v>11632</v>
      </c>
      <c r="AG75" s="120">
        <v>11817</v>
      </c>
      <c r="AH75" s="120">
        <v>12204</v>
      </c>
      <c r="AI75" s="120">
        <v>12570</v>
      </c>
      <c r="AJ75" s="120">
        <v>12755</v>
      </c>
      <c r="AK75" s="120">
        <v>12926</v>
      </c>
      <c r="AL75" s="120">
        <v>13094</v>
      </c>
      <c r="AM75" s="120">
        <v>13472</v>
      </c>
      <c r="AN75" s="120">
        <v>13657</v>
      </c>
      <c r="AO75" s="121">
        <v>13824</v>
      </c>
    </row>
    <row r="76" spans="1:52" s="81" customFormat="1" hidden="1" x14ac:dyDescent="0.25">
      <c r="A76" s="119">
        <v>2000</v>
      </c>
      <c r="B76" s="120">
        <v>4991</v>
      </c>
      <c r="C76" s="120">
        <v>5343</v>
      </c>
      <c r="D76" s="120">
        <v>5475</v>
      </c>
      <c r="E76" s="120">
        <v>5589</v>
      </c>
      <c r="F76" s="120">
        <v>5889</v>
      </c>
      <c r="G76" s="120">
        <v>6201</v>
      </c>
      <c r="H76" s="120">
        <v>6329</v>
      </c>
      <c r="I76" s="120">
        <v>6452</v>
      </c>
      <c r="J76" s="120">
        <v>7002</v>
      </c>
      <c r="K76" s="120">
        <v>7121</v>
      </c>
      <c r="L76" s="120">
        <v>7262</v>
      </c>
      <c r="M76" s="120">
        <v>7376</v>
      </c>
      <c r="N76" s="120">
        <v>7720</v>
      </c>
      <c r="O76" s="120">
        <v>8028</v>
      </c>
      <c r="P76" s="120">
        <v>8177</v>
      </c>
      <c r="Q76" s="120">
        <v>8323</v>
      </c>
      <c r="R76" s="120">
        <v>8776</v>
      </c>
      <c r="S76" s="120">
        <v>8930</v>
      </c>
      <c r="T76" s="120">
        <v>9066</v>
      </c>
      <c r="U76" s="120">
        <v>9203</v>
      </c>
      <c r="V76" s="120">
        <v>9634</v>
      </c>
      <c r="W76" s="120">
        <v>10048</v>
      </c>
      <c r="X76" s="120">
        <v>10171</v>
      </c>
      <c r="Y76" s="120">
        <v>10312</v>
      </c>
      <c r="Z76" s="120">
        <v>10466</v>
      </c>
      <c r="AA76" s="120">
        <v>10827</v>
      </c>
      <c r="AB76" s="120">
        <v>11016</v>
      </c>
      <c r="AC76" s="120">
        <v>11188</v>
      </c>
      <c r="AD76" s="120">
        <v>11355</v>
      </c>
      <c r="AE76" s="120">
        <v>11518</v>
      </c>
      <c r="AF76" s="120">
        <v>11866</v>
      </c>
      <c r="AG76" s="120">
        <v>12055</v>
      </c>
      <c r="AH76" s="120">
        <v>12451</v>
      </c>
      <c r="AI76" s="120">
        <v>12821</v>
      </c>
      <c r="AJ76" s="120">
        <v>13014</v>
      </c>
      <c r="AK76" s="120">
        <v>13199</v>
      </c>
      <c r="AL76" s="120">
        <v>13362</v>
      </c>
      <c r="AM76" s="120">
        <v>13754</v>
      </c>
      <c r="AN76" s="120">
        <v>13934</v>
      </c>
      <c r="AO76" s="121">
        <v>14106</v>
      </c>
    </row>
    <row r="77" spans="1:52" s="81" customFormat="1" hidden="1" x14ac:dyDescent="0.25">
      <c r="A77" s="119">
        <v>2125</v>
      </c>
      <c r="B77" s="120">
        <v>5154</v>
      </c>
      <c r="C77" s="120">
        <v>5471</v>
      </c>
      <c r="D77" s="120">
        <v>5589</v>
      </c>
      <c r="E77" s="120">
        <v>5884</v>
      </c>
      <c r="F77" s="120">
        <v>6012</v>
      </c>
      <c r="G77" s="120">
        <v>6324</v>
      </c>
      <c r="H77" s="120">
        <v>6465</v>
      </c>
      <c r="I77" s="120">
        <v>6787</v>
      </c>
      <c r="J77" s="120">
        <v>7143</v>
      </c>
      <c r="K77" s="120">
        <v>7279</v>
      </c>
      <c r="L77" s="120">
        <v>7420</v>
      </c>
      <c r="M77" s="120">
        <v>7790</v>
      </c>
      <c r="N77" s="120">
        <v>7869</v>
      </c>
      <c r="O77" s="120">
        <v>8177</v>
      </c>
      <c r="P77" s="120">
        <v>8323</v>
      </c>
      <c r="Q77" s="120">
        <v>8728</v>
      </c>
      <c r="R77" s="120">
        <v>8947</v>
      </c>
      <c r="S77" s="120">
        <v>9146</v>
      </c>
      <c r="T77" s="120">
        <v>9247</v>
      </c>
      <c r="U77" s="120">
        <v>9652</v>
      </c>
      <c r="V77" s="120">
        <v>9819</v>
      </c>
      <c r="W77" s="120">
        <v>10268</v>
      </c>
      <c r="X77" s="120">
        <v>10404</v>
      </c>
      <c r="Y77" s="120">
        <v>10563</v>
      </c>
      <c r="Z77" s="120">
        <v>10858</v>
      </c>
      <c r="AA77" s="120">
        <v>11249</v>
      </c>
      <c r="AB77" s="120">
        <v>11421</v>
      </c>
      <c r="AC77" s="120">
        <v>11593</v>
      </c>
      <c r="AD77" s="120">
        <v>11756</v>
      </c>
      <c r="AE77" s="120">
        <v>11932</v>
      </c>
      <c r="AF77" s="120">
        <v>12301</v>
      </c>
      <c r="AG77" s="120">
        <v>12464</v>
      </c>
      <c r="AH77" s="120">
        <v>12904</v>
      </c>
      <c r="AI77" s="120">
        <v>13243</v>
      </c>
      <c r="AJ77" s="120">
        <v>13437</v>
      </c>
      <c r="AK77" s="120">
        <v>13617</v>
      </c>
      <c r="AL77" s="120">
        <v>13806</v>
      </c>
      <c r="AM77" s="120">
        <v>14167</v>
      </c>
      <c r="AN77" s="120">
        <v>14352</v>
      </c>
      <c r="AO77" s="121">
        <v>14511</v>
      </c>
    </row>
    <row r="78" spans="1:52" s="81" customFormat="1" hidden="1" x14ac:dyDescent="0.25">
      <c r="A78" s="119">
        <v>2250</v>
      </c>
      <c r="B78" s="120">
        <v>5347</v>
      </c>
      <c r="C78" s="120">
        <v>5715</v>
      </c>
      <c r="D78" s="120">
        <v>5852</v>
      </c>
      <c r="E78" s="120">
        <v>6175</v>
      </c>
      <c r="F78" s="120">
        <v>6360</v>
      </c>
      <c r="G78" s="120">
        <v>6742</v>
      </c>
      <c r="H78" s="120">
        <v>6883</v>
      </c>
      <c r="I78" s="120">
        <v>7240</v>
      </c>
      <c r="J78" s="120">
        <v>7719</v>
      </c>
      <c r="K78" s="120">
        <v>7860</v>
      </c>
      <c r="L78" s="120">
        <v>8005</v>
      </c>
      <c r="M78" s="120">
        <v>8146</v>
      </c>
      <c r="N78" s="120">
        <v>8572</v>
      </c>
      <c r="O78" s="120">
        <v>8953</v>
      </c>
      <c r="P78" s="120">
        <v>9098</v>
      </c>
      <c r="Q78" s="120">
        <v>9243</v>
      </c>
      <c r="R78" s="120">
        <v>9686</v>
      </c>
      <c r="S78" s="120">
        <v>9877</v>
      </c>
      <c r="T78" s="120">
        <v>10034</v>
      </c>
      <c r="U78" s="120">
        <v>10208</v>
      </c>
      <c r="V78" s="120">
        <v>10697</v>
      </c>
      <c r="W78" s="120">
        <v>11190</v>
      </c>
      <c r="X78" s="120">
        <v>11347</v>
      </c>
      <c r="Y78" s="120">
        <v>11480</v>
      </c>
      <c r="Z78" s="120">
        <v>11542</v>
      </c>
      <c r="AA78" s="120">
        <v>11666</v>
      </c>
      <c r="AB78" s="120">
        <v>11840</v>
      </c>
      <c r="AC78" s="120">
        <v>12034</v>
      </c>
      <c r="AD78" s="120">
        <v>12208</v>
      </c>
      <c r="AE78" s="120">
        <v>12420</v>
      </c>
      <c r="AF78" s="120">
        <v>12763</v>
      </c>
      <c r="AG78" s="120">
        <v>12974</v>
      </c>
      <c r="AH78" s="120">
        <v>13422</v>
      </c>
      <c r="AI78" s="120">
        <v>13795</v>
      </c>
      <c r="AJ78" s="120">
        <v>13981</v>
      </c>
      <c r="AK78" s="120">
        <v>14180</v>
      </c>
      <c r="AL78" s="120">
        <v>14378</v>
      </c>
      <c r="AM78" s="120">
        <v>14759</v>
      </c>
      <c r="AN78" s="120">
        <v>14971</v>
      </c>
      <c r="AO78" s="121">
        <v>15153</v>
      </c>
    </row>
    <row r="79" spans="1:52" s="81" customFormat="1" hidden="1" x14ac:dyDescent="0.25">
      <c r="A79" s="119">
        <v>2375</v>
      </c>
      <c r="B79" s="120">
        <v>5554</v>
      </c>
      <c r="C79" s="120">
        <v>5835</v>
      </c>
      <c r="D79" s="120">
        <v>5955</v>
      </c>
      <c r="E79" s="120">
        <v>6267</v>
      </c>
      <c r="F79" s="120">
        <v>6474</v>
      </c>
      <c r="G79" s="120">
        <v>6883</v>
      </c>
      <c r="H79" s="120">
        <v>7002</v>
      </c>
      <c r="I79" s="120">
        <v>7341</v>
      </c>
      <c r="J79" s="120">
        <v>7860</v>
      </c>
      <c r="K79" s="120">
        <v>8005</v>
      </c>
      <c r="L79" s="120">
        <v>8151</v>
      </c>
      <c r="M79" s="120">
        <v>8578</v>
      </c>
      <c r="N79" s="120">
        <v>8736</v>
      </c>
      <c r="O79" s="120">
        <v>9140</v>
      </c>
      <c r="P79" s="120">
        <v>9272</v>
      </c>
      <c r="Q79" s="120">
        <v>9419</v>
      </c>
      <c r="R79" s="120">
        <v>9872</v>
      </c>
      <c r="S79" s="120">
        <v>10065</v>
      </c>
      <c r="T79" s="120">
        <v>10246</v>
      </c>
      <c r="U79" s="120">
        <v>10717</v>
      </c>
      <c r="V79" s="120">
        <v>10893</v>
      </c>
      <c r="W79" s="120">
        <v>11368</v>
      </c>
      <c r="X79" s="120">
        <v>11529</v>
      </c>
      <c r="Y79" s="120">
        <v>11681</v>
      </c>
      <c r="Z79" s="120">
        <v>12160</v>
      </c>
      <c r="AA79" s="120">
        <v>12570</v>
      </c>
      <c r="AB79" s="120">
        <v>12763</v>
      </c>
      <c r="AC79" s="120">
        <v>12983</v>
      </c>
      <c r="AD79" s="120">
        <v>13203</v>
      </c>
      <c r="AE79" s="120">
        <v>13384</v>
      </c>
      <c r="AF79" s="120">
        <v>13833</v>
      </c>
      <c r="AG79" s="120">
        <v>14044</v>
      </c>
      <c r="AH79" s="120">
        <v>14541</v>
      </c>
      <c r="AI79" s="120">
        <v>14946</v>
      </c>
      <c r="AJ79" s="120">
        <v>15166</v>
      </c>
      <c r="AK79" s="120">
        <v>15373</v>
      </c>
      <c r="AL79" s="120">
        <v>15585</v>
      </c>
      <c r="AM79" s="120">
        <v>15998</v>
      </c>
      <c r="AN79" s="120">
        <v>16236</v>
      </c>
      <c r="AO79" s="121">
        <v>16452</v>
      </c>
    </row>
    <row r="80" spans="1:52" s="81" customFormat="1" hidden="1" x14ac:dyDescent="0.25">
      <c r="A80" s="119">
        <v>2500</v>
      </c>
      <c r="B80" s="120">
        <v>5911</v>
      </c>
      <c r="C80" s="120">
        <v>6126</v>
      </c>
      <c r="D80" s="120">
        <v>6241</v>
      </c>
      <c r="E80" s="120">
        <v>6685</v>
      </c>
      <c r="F80" s="120">
        <v>6941</v>
      </c>
      <c r="G80" s="120">
        <v>7350</v>
      </c>
      <c r="H80" s="120">
        <v>7486</v>
      </c>
      <c r="I80" s="120">
        <v>7768</v>
      </c>
      <c r="J80" s="120">
        <v>7997</v>
      </c>
      <c r="K80" s="120">
        <v>8397</v>
      </c>
      <c r="L80" s="120">
        <v>8560</v>
      </c>
      <c r="M80" s="120">
        <v>8965</v>
      </c>
      <c r="N80" s="120">
        <v>9172</v>
      </c>
      <c r="O80" s="120">
        <v>9586</v>
      </c>
      <c r="P80" s="120">
        <v>9727</v>
      </c>
      <c r="Q80" s="120">
        <v>10079</v>
      </c>
      <c r="R80" s="120">
        <v>10347</v>
      </c>
      <c r="S80" s="120">
        <v>10541</v>
      </c>
      <c r="T80" s="120">
        <v>10708</v>
      </c>
      <c r="U80" s="120">
        <v>11201</v>
      </c>
      <c r="V80" s="120">
        <v>11408</v>
      </c>
      <c r="W80" s="120">
        <v>11945</v>
      </c>
      <c r="X80" s="120">
        <v>12094</v>
      </c>
      <c r="Y80" s="120">
        <v>12266</v>
      </c>
      <c r="Z80" s="120">
        <v>12948</v>
      </c>
      <c r="AA80" s="120">
        <v>13406</v>
      </c>
      <c r="AB80" s="120">
        <v>13635</v>
      </c>
      <c r="AC80" s="120">
        <v>13855</v>
      </c>
      <c r="AD80" s="120">
        <v>14079</v>
      </c>
      <c r="AE80" s="120">
        <v>14326</v>
      </c>
      <c r="AF80" s="120">
        <v>14762</v>
      </c>
      <c r="AG80" s="120">
        <v>14982</v>
      </c>
      <c r="AH80" s="120">
        <v>15492</v>
      </c>
      <c r="AI80" s="120">
        <v>15998</v>
      </c>
      <c r="AJ80" s="120">
        <v>16223</v>
      </c>
      <c r="AK80" s="120">
        <v>16456</v>
      </c>
      <c r="AL80" s="120">
        <v>16663</v>
      </c>
      <c r="AM80" s="120">
        <v>17129</v>
      </c>
      <c r="AN80" s="120">
        <v>17371</v>
      </c>
      <c r="AO80" s="121">
        <v>17635</v>
      </c>
    </row>
    <row r="81" spans="1:41" s="81" customFormat="1" hidden="1" x14ac:dyDescent="0.25">
      <c r="A81" s="119">
        <v>2625</v>
      </c>
      <c r="B81" s="120">
        <v>6122</v>
      </c>
      <c r="C81" s="120">
        <v>6485</v>
      </c>
      <c r="D81" s="120">
        <v>6654</v>
      </c>
      <c r="E81" s="120">
        <v>6989</v>
      </c>
      <c r="F81" s="120">
        <v>7231</v>
      </c>
      <c r="G81" s="120">
        <v>7665</v>
      </c>
      <c r="H81" s="120">
        <v>7821</v>
      </c>
      <c r="I81" s="120">
        <v>8195</v>
      </c>
      <c r="J81" s="120">
        <v>8647</v>
      </c>
      <c r="K81" s="120">
        <v>8807</v>
      </c>
      <c r="L81" s="120">
        <v>8987</v>
      </c>
      <c r="M81" s="120">
        <v>9405</v>
      </c>
      <c r="N81" s="120">
        <v>9577</v>
      </c>
      <c r="O81" s="120">
        <v>10043</v>
      </c>
      <c r="P81" s="120">
        <v>10206</v>
      </c>
      <c r="Q81" s="120">
        <v>10374</v>
      </c>
      <c r="R81" s="120">
        <v>10937</v>
      </c>
      <c r="S81" s="120">
        <v>11126</v>
      </c>
      <c r="T81" s="120">
        <v>11320</v>
      </c>
      <c r="U81" s="120">
        <v>11839</v>
      </c>
      <c r="V81" s="120">
        <v>12072</v>
      </c>
      <c r="W81" s="120">
        <v>12606</v>
      </c>
      <c r="X81" s="120">
        <v>12759</v>
      </c>
      <c r="Y81" s="120">
        <v>12926</v>
      </c>
      <c r="Z81" s="120">
        <v>13111</v>
      </c>
      <c r="AA81" s="120">
        <v>13415</v>
      </c>
      <c r="AB81" s="120">
        <v>13626</v>
      </c>
      <c r="AC81" s="120">
        <v>13859</v>
      </c>
      <c r="AD81" s="120">
        <v>14093</v>
      </c>
      <c r="AE81" s="120">
        <v>14295</v>
      </c>
      <c r="AF81" s="120">
        <v>14731</v>
      </c>
      <c r="AG81" s="120">
        <v>14946</v>
      </c>
      <c r="AH81" s="120">
        <v>15998</v>
      </c>
      <c r="AI81" s="120">
        <v>16940</v>
      </c>
      <c r="AJ81" s="120">
        <v>17077</v>
      </c>
      <c r="AK81" s="120">
        <v>17195</v>
      </c>
      <c r="AL81" s="120">
        <v>17288</v>
      </c>
      <c r="AM81" s="120">
        <v>17508</v>
      </c>
      <c r="AN81" s="120">
        <v>17618</v>
      </c>
      <c r="AO81" s="121">
        <v>17662</v>
      </c>
    </row>
    <row r="82" spans="1:41" s="81" customFormat="1" hidden="1" x14ac:dyDescent="0.25">
      <c r="A82" s="119">
        <v>2750</v>
      </c>
      <c r="B82" s="120">
        <v>6289</v>
      </c>
      <c r="C82" s="120">
        <v>6717</v>
      </c>
      <c r="D82" s="120">
        <v>6848</v>
      </c>
      <c r="E82" s="120">
        <v>7205</v>
      </c>
      <c r="F82" s="120">
        <v>7429</v>
      </c>
      <c r="G82" s="120">
        <v>7865</v>
      </c>
      <c r="H82" s="120">
        <v>8023</v>
      </c>
      <c r="I82" s="120">
        <v>8450</v>
      </c>
      <c r="J82" s="120">
        <v>8908</v>
      </c>
      <c r="K82" s="120">
        <v>9071</v>
      </c>
      <c r="L82" s="120">
        <v>9242</v>
      </c>
      <c r="M82" s="120">
        <v>9696</v>
      </c>
      <c r="N82" s="120">
        <v>9894</v>
      </c>
      <c r="O82" s="120">
        <v>10374</v>
      </c>
      <c r="P82" s="120">
        <v>10541</v>
      </c>
      <c r="Q82" s="120">
        <v>10695</v>
      </c>
      <c r="R82" s="120">
        <v>11289</v>
      </c>
      <c r="S82" s="120">
        <v>11513</v>
      </c>
      <c r="T82" s="120">
        <v>11729</v>
      </c>
      <c r="U82" s="120">
        <v>12284</v>
      </c>
      <c r="V82" s="120">
        <v>12482</v>
      </c>
      <c r="W82" s="120">
        <v>12999</v>
      </c>
      <c r="X82" s="120">
        <v>13182</v>
      </c>
      <c r="Y82" s="120">
        <v>13349</v>
      </c>
      <c r="Z82" s="120">
        <v>13551</v>
      </c>
      <c r="AA82" s="120">
        <v>13859</v>
      </c>
      <c r="AB82" s="120">
        <v>14097</v>
      </c>
      <c r="AC82" s="120">
        <v>14330</v>
      </c>
      <c r="AD82" s="120">
        <v>14541</v>
      </c>
      <c r="AE82" s="120">
        <v>14779</v>
      </c>
      <c r="AF82" s="120">
        <v>15246</v>
      </c>
      <c r="AG82" s="120">
        <v>15479</v>
      </c>
      <c r="AH82" s="120">
        <v>16953</v>
      </c>
      <c r="AI82" s="120">
        <v>17011</v>
      </c>
      <c r="AJ82" s="120">
        <v>17081</v>
      </c>
      <c r="AK82" s="120">
        <v>17327</v>
      </c>
      <c r="AL82" s="120">
        <v>17398</v>
      </c>
      <c r="AM82" s="120">
        <v>17675</v>
      </c>
      <c r="AN82" s="120">
        <v>17899</v>
      </c>
      <c r="AO82" s="121">
        <v>18137</v>
      </c>
    </row>
    <row r="83" spans="1:41" s="81" customFormat="1" hidden="1" x14ac:dyDescent="0.25">
      <c r="A83" s="119">
        <v>2875</v>
      </c>
      <c r="B83" s="120">
        <v>6487</v>
      </c>
      <c r="C83" s="120">
        <v>6817</v>
      </c>
      <c r="D83" s="120">
        <v>6976</v>
      </c>
      <c r="E83" s="120">
        <v>7324</v>
      </c>
      <c r="F83" s="120">
        <v>7561</v>
      </c>
      <c r="G83" s="120">
        <v>7997</v>
      </c>
      <c r="H83" s="120">
        <v>8177</v>
      </c>
      <c r="I83" s="120">
        <v>8613</v>
      </c>
      <c r="J83" s="120">
        <v>9071</v>
      </c>
      <c r="K83" s="120">
        <v>9247</v>
      </c>
      <c r="L83" s="120">
        <v>9414</v>
      </c>
      <c r="M83" s="120">
        <v>9845</v>
      </c>
      <c r="N83" s="120">
        <v>10083</v>
      </c>
      <c r="O83" s="120">
        <v>10563</v>
      </c>
      <c r="P83" s="120">
        <v>10730</v>
      </c>
      <c r="Q83" s="120">
        <v>11214</v>
      </c>
      <c r="R83" s="120">
        <v>11478</v>
      </c>
      <c r="S83" s="120">
        <v>11729</v>
      </c>
      <c r="T83" s="120">
        <v>11874</v>
      </c>
      <c r="U83" s="120">
        <v>12429</v>
      </c>
      <c r="V83" s="120">
        <v>12662</v>
      </c>
      <c r="W83" s="120">
        <v>13243</v>
      </c>
      <c r="X83" s="120">
        <v>13402</v>
      </c>
      <c r="Y83" s="120">
        <v>13586</v>
      </c>
      <c r="Z83" s="120">
        <v>14216</v>
      </c>
      <c r="AA83" s="120">
        <v>14713</v>
      </c>
      <c r="AB83" s="120">
        <v>14942</v>
      </c>
      <c r="AC83" s="120">
        <v>15210</v>
      </c>
      <c r="AD83" s="120">
        <v>15457</v>
      </c>
      <c r="AE83" s="120">
        <v>15686</v>
      </c>
      <c r="AF83" s="120">
        <v>16161</v>
      </c>
      <c r="AG83" s="120">
        <v>16390</v>
      </c>
      <c r="AH83" s="120">
        <v>17319</v>
      </c>
      <c r="AI83" s="120">
        <v>17468</v>
      </c>
      <c r="AJ83" s="120">
        <v>17710</v>
      </c>
      <c r="AK83" s="120">
        <v>17961</v>
      </c>
      <c r="AL83" s="120">
        <v>18216</v>
      </c>
      <c r="AM83" s="120">
        <v>18745</v>
      </c>
      <c r="AN83" s="120">
        <v>18947</v>
      </c>
      <c r="AO83" s="121">
        <v>19471</v>
      </c>
    </row>
    <row r="84" spans="1:41" s="81" customFormat="1" hidden="1" x14ac:dyDescent="0.25">
      <c r="A84" s="119">
        <v>3000</v>
      </c>
      <c r="B84" s="120">
        <v>6857</v>
      </c>
      <c r="C84" s="120">
        <v>7183</v>
      </c>
      <c r="D84" s="120">
        <v>7359</v>
      </c>
      <c r="E84" s="120">
        <v>7808</v>
      </c>
      <c r="F84" s="120">
        <v>8041</v>
      </c>
      <c r="G84" s="120">
        <v>8538</v>
      </c>
      <c r="H84" s="120">
        <v>8719</v>
      </c>
      <c r="I84" s="120">
        <v>9154</v>
      </c>
      <c r="J84" s="120">
        <v>9793</v>
      </c>
      <c r="K84" s="120">
        <v>9977</v>
      </c>
      <c r="L84" s="120">
        <v>10193</v>
      </c>
      <c r="M84" s="120">
        <v>10413</v>
      </c>
      <c r="N84" s="120">
        <v>10941</v>
      </c>
      <c r="O84" s="120">
        <v>11452</v>
      </c>
      <c r="P84" s="120">
        <v>11663</v>
      </c>
      <c r="Q84" s="120">
        <v>11888</v>
      </c>
      <c r="R84" s="120">
        <v>12438</v>
      </c>
      <c r="S84" s="120">
        <v>12689</v>
      </c>
      <c r="T84" s="120">
        <v>12909</v>
      </c>
      <c r="U84" s="120">
        <v>13120</v>
      </c>
      <c r="V84" s="120">
        <v>13745</v>
      </c>
      <c r="W84" s="120">
        <v>13921</v>
      </c>
      <c r="X84" s="120">
        <v>14106</v>
      </c>
      <c r="Y84" s="120">
        <v>14731</v>
      </c>
      <c r="Z84" s="120">
        <v>15092</v>
      </c>
      <c r="AA84" s="120">
        <v>15580</v>
      </c>
      <c r="AB84" s="120">
        <v>15884</v>
      </c>
      <c r="AC84" s="120">
        <v>16148</v>
      </c>
      <c r="AD84" s="120">
        <v>16363</v>
      </c>
      <c r="AE84" s="120">
        <v>16650</v>
      </c>
      <c r="AF84" s="120">
        <v>17178</v>
      </c>
      <c r="AG84" s="120">
        <v>17437</v>
      </c>
      <c r="AH84" s="120">
        <v>18186</v>
      </c>
      <c r="AI84" s="120">
        <v>18679</v>
      </c>
      <c r="AJ84" s="120">
        <v>18828</v>
      </c>
      <c r="AK84" s="120">
        <v>19105</v>
      </c>
      <c r="AL84" s="120">
        <v>19361</v>
      </c>
      <c r="AM84" s="120">
        <v>20131</v>
      </c>
      <c r="AN84" s="120">
        <v>20272</v>
      </c>
      <c r="AO84" s="121">
        <v>20430</v>
      </c>
    </row>
    <row r="85" spans="1:41" s="81" customFormat="1" hidden="1" x14ac:dyDescent="0.25">
      <c r="A85" s="119">
        <v>3125</v>
      </c>
      <c r="B85" s="120">
        <v>7055</v>
      </c>
      <c r="C85" s="120">
        <v>7624</v>
      </c>
      <c r="D85" s="120">
        <v>7831</v>
      </c>
      <c r="E85" s="120">
        <v>8257</v>
      </c>
      <c r="F85" s="120">
        <v>8556</v>
      </c>
      <c r="G85" s="120">
        <v>9082</v>
      </c>
      <c r="H85" s="120">
        <v>9281</v>
      </c>
      <c r="I85" s="120">
        <v>9779</v>
      </c>
      <c r="J85" s="120">
        <v>10266</v>
      </c>
      <c r="K85" s="120">
        <v>10457</v>
      </c>
      <c r="L85" s="120">
        <v>10651</v>
      </c>
      <c r="M85" s="120">
        <v>11175</v>
      </c>
      <c r="N85" s="120">
        <v>11439</v>
      </c>
      <c r="O85" s="120">
        <v>12022</v>
      </c>
      <c r="P85" s="120">
        <v>12246</v>
      </c>
      <c r="Q85" s="120">
        <v>12460</v>
      </c>
      <c r="R85" s="120">
        <v>13140</v>
      </c>
      <c r="S85" s="120">
        <v>13409</v>
      </c>
      <c r="T85" s="120">
        <v>13621</v>
      </c>
      <c r="U85" s="120">
        <v>13850</v>
      </c>
      <c r="V85" s="120">
        <v>14490</v>
      </c>
      <c r="W85" s="120">
        <v>15140</v>
      </c>
      <c r="X85" s="120">
        <v>15306</v>
      </c>
      <c r="Y85" s="120">
        <v>15525</v>
      </c>
      <c r="Z85" s="120">
        <v>15615</v>
      </c>
      <c r="AA85" s="120">
        <v>15818</v>
      </c>
      <c r="AB85" s="120">
        <v>15950</v>
      </c>
      <c r="AC85" s="120">
        <v>16060</v>
      </c>
      <c r="AD85" s="120">
        <v>16315</v>
      </c>
      <c r="AE85" s="120">
        <v>16570</v>
      </c>
      <c r="AF85" s="120">
        <v>17081</v>
      </c>
      <c r="AG85" s="120">
        <v>17556</v>
      </c>
      <c r="AH85" s="120">
        <v>17930</v>
      </c>
      <c r="AI85" s="120">
        <v>18454</v>
      </c>
      <c r="AJ85" s="120">
        <v>18925</v>
      </c>
      <c r="AK85" s="120">
        <v>19352</v>
      </c>
      <c r="AL85" s="120">
        <v>19510</v>
      </c>
      <c r="AM85" s="120">
        <v>19730</v>
      </c>
      <c r="AN85" s="120">
        <v>20008</v>
      </c>
      <c r="AO85" s="121">
        <v>20237</v>
      </c>
    </row>
    <row r="86" spans="1:41" s="81" customFormat="1" hidden="1" x14ac:dyDescent="0.25">
      <c r="A86" s="119">
        <v>3250</v>
      </c>
      <c r="B86" s="120">
        <v>7240</v>
      </c>
      <c r="C86" s="120">
        <v>7723</v>
      </c>
      <c r="D86" s="120">
        <v>7935</v>
      </c>
      <c r="E86" s="120">
        <v>8371</v>
      </c>
      <c r="F86" s="120">
        <v>8679</v>
      </c>
      <c r="G86" s="120">
        <v>9218</v>
      </c>
      <c r="H86" s="120">
        <v>9409</v>
      </c>
      <c r="I86" s="120">
        <v>9894</v>
      </c>
      <c r="J86" s="120">
        <v>10419</v>
      </c>
      <c r="K86" s="120">
        <v>10602</v>
      </c>
      <c r="L86" s="120">
        <v>10800</v>
      </c>
      <c r="M86" s="120">
        <v>11324</v>
      </c>
      <c r="N86" s="120">
        <v>11588</v>
      </c>
      <c r="O86" s="120">
        <v>12159</v>
      </c>
      <c r="P86" s="120">
        <v>12394</v>
      </c>
      <c r="Q86" s="120">
        <v>12992</v>
      </c>
      <c r="R86" s="120">
        <v>13278</v>
      </c>
      <c r="S86" s="120">
        <v>13516</v>
      </c>
      <c r="T86" s="120">
        <v>13754</v>
      </c>
      <c r="U86" s="120">
        <v>14414</v>
      </c>
      <c r="V86" s="120">
        <v>14669</v>
      </c>
      <c r="W86" s="120">
        <v>15310</v>
      </c>
      <c r="X86" s="120">
        <v>15513</v>
      </c>
      <c r="Y86" s="120">
        <v>15734</v>
      </c>
      <c r="Z86" s="120">
        <v>15906</v>
      </c>
      <c r="AA86" s="120">
        <v>15998</v>
      </c>
      <c r="AB86" s="120">
        <v>16267</v>
      </c>
      <c r="AC86" s="120">
        <v>16540</v>
      </c>
      <c r="AD86" s="120">
        <v>16782</v>
      </c>
      <c r="AE86" s="120">
        <v>17055</v>
      </c>
      <c r="AF86" s="120">
        <v>17578</v>
      </c>
      <c r="AG86" s="120">
        <v>17847</v>
      </c>
      <c r="AH86" s="120">
        <v>18881</v>
      </c>
      <c r="AI86" s="120">
        <v>19092</v>
      </c>
      <c r="AJ86" s="120">
        <v>19431</v>
      </c>
      <c r="AK86" s="120">
        <v>19902</v>
      </c>
      <c r="AL86" s="120">
        <v>20192</v>
      </c>
      <c r="AM86" s="120">
        <v>23397</v>
      </c>
      <c r="AN86" s="120">
        <v>23463</v>
      </c>
      <c r="AO86" s="121">
        <v>23546</v>
      </c>
    </row>
    <row r="87" spans="1:41" s="81" customFormat="1" hidden="1" x14ac:dyDescent="0.25">
      <c r="A87" s="119">
        <v>3375</v>
      </c>
      <c r="B87" s="120">
        <v>7478</v>
      </c>
      <c r="C87" s="120">
        <v>7856</v>
      </c>
      <c r="D87" s="120">
        <v>8054</v>
      </c>
      <c r="E87" s="120">
        <v>8477</v>
      </c>
      <c r="F87" s="120">
        <v>8794</v>
      </c>
      <c r="G87" s="120">
        <v>9339</v>
      </c>
      <c r="H87" s="120">
        <v>9551</v>
      </c>
      <c r="I87" s="120">
        <v>10052</v>
      </c>
      <c r="J87" s="120">
        <v>10567</v>
      </c>
      <c r="K87" s="120">
        <v>10774</v>
      </c>
      <c r="L87" s="120">
        <v>10950</v>
      </c>
      <c r="M87" s="120">
        <v>11500</v>
      </c>
      <c r="N87" s="120">
        <v>11782</v>
      </c>
      <c r="O87" s="120">
        <v>12394</v>
      </c>
      <c r="P87" s="120">
        <v>12574</v>
      </c>
      <c r="Q87" s="120">
        <v>13129</v>
      </c>
      <c r="R87" s="120">
        <v>13459</v>
      </c>
      <c r="S87" s="120">
        <v>13732</v>
      </c>
      <c r="T87" s="120">
        <v>13969</v>
      </c>
      <c r="U87" s="120">
        <v>14629</v>
      </c>
      <c r="V87" s="120">
        <v>14876</v>
      </c>
      <c r="W87" s="120">
        <v>15542</v>
      </c>
      <c r="X87" s="120">
        <v>15761</v>
      </c>
      <c r="Y87" s="120">
        <v>15963</v>
      </c>
      <c r="Z87" s="120">
        <v>16306</v>
      </c>
      <c r="AA87" s="120">
        <v>16826</v>
      </c>
      <c r="AB87" s="120">
        <v>17125</v>
      </c>
      <c r="AC87" s="120">
        <v>17415</v>
      </c>
      <c r="AD87" s="120">
        <v>17666</v>
      </c>
      <c r="AE87" s="120">
        <v>17961</v>
      </c>
      <c r="AF87" s="120">
        <v>18868</v>
      </c>
      <c r="AG87" s="120">
        <v>18973</v>
      </c>
      <c r="AH87" s="120">
        <v>19436</v>
      </c>
      <c r="AI87" s="120">
        <v>19999</v>
      </c>
      <c r="AJ87" s="120">
        <v>20615</v>
      </c>
      <c r="AK87" s="120">
        <v>20866</v>
      </c>
      <c r="AL87" s="120">
        <v>22943</v>
      </c>
      <c r="AM87" s="120">
        <v>23401</v>
      </c>
      <c r="AN87" s="120">
        <v>23507</v>
      </c>
      <c r="AO87" s="121">
        <v>24070</v>
      </c>
    </row>
    <row r="88" spans="1:41" s="81" customFormat="1" hidden="1" x14ac:dyDescent="0.25">
      <c r="A88" s="119">
        <v>3500</v>
      </c>
      <c r="B88" s="120">
        <v>7636</v>
      </c>
      <c r="C88" s="120">
        <v>8182</v>
      </c>
      <c r="D88" s="120">
        <v>8384</v>
      </c>
      <c r="E88" s="120">
        <v>9097</v>
      </c>
      <c r="F88" s="120">
        <v>9432</v>
      </c>
      <c r="G88" s="120">
        <v>9740</v>
      </c>
      <c r="H88" s="120">
        <v>9929</v>
      </c>
      <c r="I88" s="120">
        <v>10400</v>
      </c>
      <c r="J88" s="120">
        <v>10963</v>
      </c>
      <c r="K88" s="120">
        <v>11183</v>
      </c>
      <c r="L88" s="120">
        <v>11425</v>
      </c>
      <c r="M88" s="120">
        <v>11993</v>
      </c>
      <c r="N88" s="120">
        <v>12310</v>
      </c>
      <c r="O88" s="120">
        <v>12983</v>
      </c>
      <c r="P88" s="120">
        <v>13217</v>
      </c>
      <c r="Q88" s="120">
        <v>13837</v>
      </c>
      <c r="R88" s="120">
        <v>14154</v>
      </c>
      <c r="S88" s="120">
        <v>14401</v>
      </c>
      <c r="T88" s="120">
        <v>14629</v>
      </c>
      <c r="U88" s="120">
        <v>15307</v>
      </c>
      <c r="V88" s="120">
        <v>15483</v>
      </c>
      <c r="W88" s="120">
        <v>16121</v>
      </c>
      <c r="X88" s="120">
        <v>16320</v>
      </c>
      <c r="Y88" s="120">
        <v>16544</v>
      </c>
      <c r="Z88" s="120">
        <v>16729</v>
      </c>
      <c r="AA88" s="120">
        <v>17288</v>
      </c>
      <c r="AB88" s="120">
        <v>17578</v>
      </c>
      <c r="AC88" s="120">
        <v>17873</v>
      </c>
      <c r="AD88" s="120">
        <v>18577</v>
      </c>
      <c r="AE88" s="120">
        <v>18692</v>
      </c>
      <c r="AF88" s="120">
        <v>19101</v>
      </c>
      <c r="AG88" s="120">
        <v>19290</v>
      </c>
      <c r="AH88" s="120">
        <v>19968</v>
      </c>
      <c r="AI88" s="120">
        <v>20699</v>
      </c>
      <c r="AJ88" s="120">
        <v>21156</v>
      </c>
      <c r="AK88" s="120">
        <v>23027</v>
      </c>
      <c r="AL88" s="120">
        <v>23423</v>
      </c>
      <c r="AM88" s="120">
        <v>24154</v>
      </c>
      <c r="AN88" s="120">
        <v>24193</v>
      </c>
      <c r="AO88" s="121">
        <v>24431</v>
      </c>
    </row>
    <row r="89" spans="1:41" s="81" customFormat="1" hidden="1" x14ac:dyDescent="0.25">
      <c r="A89" s="119">
        <v>3625</v>
      </c>
      <c r="B89" s="120">
        <v>8028</v>
      </c>
      <c r="C89" s="120">
        <v>8296</v>
      </c>
      <c r="D89" s="120">
        <v>8463</v>
      </c>
      <c r="E89" s="120">
        <v>9181</v>
      </c>
      <c r="F89" s="120">
        <v>9506</v>
      </c>
      <c r="G89" s="120">
        <v>9819</v>
      </c>
      <c r="H89" s="120">
        <v>10347</v>
      </c>
      <c r="I89" s="120">
        <v>10849</v>
      </c>
      <c r="J89" s="120">
        <v>11456</v>
      </c>
      <c r="K89" s="120">
        <v>11711</v>
      </c>
      <c r="L89" s="120">
        <v>11923</v>
      </c>
      <c r="M89" s="120">
        <v>12504</v>
      </c>
      <c r="N89" s="120">
        <v>12860</v>
      </c>
      <c r="O89" s="120">
        <v>13551</v>
      </c>
      <c r="P89" s="120">
        <v>13789</v>
      </c>
      <c r="Q89" s="120">
        <v>14018</v>
      </c>
      <c r="R89" s="120">
        <v>14766</v>
      </c>
      <c r="S89" s="120">
        <v>15026</v>
      </c>
      <c r="T89" s="120">
        <v>15255</v>
      </c>
      <c r="U89" s="120">
        <v>15470</v>
      </c>
      <c r="V89" s="120">
        <v>16157</v>
      </c>
      <c r="W89" s="120">
        <v>16650</v>
      </c>
      <c r="X89" s="120">
        <v>17037</v>
      </c>
      <c r="Y89" s="120">
        <v>17235</v>
      </c>
      <c r="Z89" s="120">
        <v>17693</v>
      </c>
      <c r="AA89" s="120">
        <v>18318</v>
      </c>
      <c r="AB89" s="120">
        <v>18635</v>
      </c>
      <c r="AC89" s="120">
        <v>19347</v>
      </c>
      <c r="AD89" s="120">
        <v>19370</v>
      </c>
      <c r="AE89" s="120">
        <v>20012</v>
      </c>
      <c r="AF89" s="120">
        <v>20237</v>
      </c>
      <c r="AG89" s="120">
        <v>20531</v>
      </c>
      <c r="AH89" s="120">
        <v>21416</v>
      </c>
      <c r="AI89" s="120">
        <v>24127</v>
      </c>
      <c r="AJ89" s="120">
        <v>24519</v>
      </c>
      <c r="AK89" s="120">
        <v>24620</v>
      </c>
      <c r="AL89" s="120">
        <v>24713</v>
      </c>
      <c r="AM89" s="120">
        <v>24902</v>
      </c>
      <c r="AN89" s="120">
        <v>26257</v>
      </c>
      <c r="AO89" s="121">
        <v>26495</v>
      </c>
    </row>
    <row r="90" spans="1:41" s="81" customFormat="1" hidden="1" x14ac:dyDescent="0.25">
      <c r="A90" s="119">
        <v>3750</v>
      </c>
      <c r="B90" s="120">
        <v>8226</v>
      </c>
      <c r="C90" s="120">
        <v>8978</v>
      </c>
      <c r="D90" s="120">
        <v>9223</v>
      </c>
      <c r="E90" s="120">
        <v>9727</v>
      </c>
      <c r="F90" s="120">
        <v>10114</v>
      </c>
      <c r="G90" s="120">
        <v>10747</v>
      </c>
      <c r="H90" s="120">
        <v>10978</v>
      </c>
      <c r="I90" s="120">
        <v>11219</v>
      </c>
      <c r="J90" s="120">
        <v>12196</v>
      </c>
      <c r="K90" s="120">
        <v>12436</v>
      </c>
      <c r="L90" s="120">
        <v>12738</v>
      </c>
      <c r="M90" s="120">
        <v>13053</v>
      </c>
      <c r="N90" s="120">
        <v>13778</v>
      </c>
      <c r="O90" s="120">
        <v>14469</v>
      </c>
      <c r="P90" s="120">
        <v>14710</v>
      </c>
      <c r="Q90" s="120">
        <v>14933</v>
      </c>
      <c r="R90" s="120">
        <v>14973</v>
      </c>
      <c r="S90" s="120">
        <v>14990</v>
      </c>
      <c r="T90" s="120">
        <v>15219</v>
      </c>
      <c r="U90" s="120">
        <v>15923</v>
      </c>
      <c r="V90" s="120">
        <v>16121</v>
      </c>
      <c r="W90" s="120">
        <v>16795</v>
      </c>
      <c r="X90" s="120">
        <v>17024</v>
      </c>
      <c r="Y90" s="120">
        <v>17952</v>
      </c>
      <c r="Z90" s="120">
        <v>17600</v>
      </c>
      <c r="AA90" s="120">
        <v>18591</v>
      </c>
      <c r="AB90" s="120">
        <v>18894</v>
      </c>
      <c r="AC90" s="120">
        <v>18925</v>
      </c>
      <c r="AD90" s="120">
        <v>19114</v>
      </c>
      <c r="AE90" s="120">
        <v>19436</v>
      </c>
      <c r="AF90" s="120">
        <v>20083</v>
      </c>
      <c r="AG90" s="120">
        <v>20421</v>
      </c>
      <c r="AH90" s="120">
        <v>23489</v>
      </c>
      <c r="AI90" s="120">
        <v>23546</v>
      </c>
      <c r="AJ90" s="120">
        <v>23956</v>
      </c>
      <c r="AK90" s="120">
        <v>24215</v>
      </c>
      <c r="AL90" s="120">
        <v>24431</v>
      </c>
      <c r="AM90" s="120">
        <v>25571</v>
      </c>
      <c r="AN90" s="120">
        <v>25610</v>
      </c>
      <c r="AO90" s="121">
        <v>25720</v>
      </c>
    </row>
    <row r="91" spans="1:41" s="81" customFormat="1" hidden="1" x14ac:dyDescent="0.25">
      <c r="A91" s="119">
        <v>3875</v>
      </c>
      <c r="B91" s="120">
        <v>8411</v>
      </c>
      <c r="C91" s="120">
        <v>9078</v>
      </c>
      <c r="D91" s="120">
        <v>9309</v>
      </c>
      <c r="E91" s="120">
        <v>9806</v>
      </c>
      <c r="F91" s="120">
        <v>10237</v>
      </c>
      <c r="G91" s="120">
        <v>10920</v>
      </c>
      <c r="H91" s="120">
        <v>11115</v>
      </c>
      <c r="I91" s="120">
        <v>11663</v>
      </c>
      <c r="J91" s="120">
        <v>12316</v>
      </c>
      <c r="K91" s="120">
        <v>12589</v>
      </c>
      <c r="L91" s="120">
        <v>12888</v>
      </c>
      <c r="M91" s="120">
        <v>13208</v>
      </c>
      <c r="N91" s="120">
        <v>13931</v>
      </c>
      <c r="O91" s="120">
        <v>14648</v>
      </c>
      <c r="P91" s="120">
        <v>14888</v>
      </c>
      <c r="Q91" s="120">
        <v>15131</v>
      </c>
      <c r="R91" s="120">
        <v>15898</v>
      </c>
      <c r="S91" s="120">
        <v>16184</v>
      </c>
      <c r="T91" s="120">
        <v>16428</v>
      </c>
      <c r="U91" s="120">
        <v>16707</v>
      </c>
      <c r="V91" s="120">
        <v>17451</v>
      </c>
      <c r="W91" s="120">
        <v>18205</v>
      </c>
      <c r="X91" s="120">
        <v>18437</v>
      </c>
      <c r="Y91" s="120">
        <v>18674</v>
      </c>
      <c r="Z91" s="120">
        <v>18881</v>
      </c>
      <c r="AA91" s="120">
        <v>19053</v>
      </c>
      <c r="AB91" s="120">
        <v>19352</v>
      </c>
      <c r="AC91" s="120">
        <v>19669</v>
      </c>
      <c r="AD91" s="120">
        <v>19990</v>
      </c>
      <c r="AE91" s="120">
        <v>20316</v>
      </c>
      <c r="AF91" s="120">
        <v>22591</v>
      </c>
      <c r="AG91" s="120">
        <v>22816</v>
      </c>
      <c r="AH91" s="120">
        <v>24409</v>
      </c>
      <c r="AI91" s="120">
        <v>24660</v>
      </c>
      <c r="AJ91" s="120">
        <v>25522</v>
      </c>
      <c r="AK91" s="120">
        <v>25769</v>
      </c>
      <c r="AL91" s="120">
        <v>26464</v>
      </c>
      <c r="AM91" s="120">
        <v>27085</v>
      </c>
      <c r="AN91" s="120">
        <v>27129</v>
      </c>
      <c r="AO91" s="121">
        <v>27155</v>
      </c>
    </row>
    <row r="92" spans="1:41" s="81" customFormat="1" hidden="1" x14ac:dyDescent="0.25">
      <c r="A92" s="119">
        <v>4000</v>
      </c>
      <c r="B92" s="120">
        <v>8622</v>
      </c>
      <c r="C92" s="120">
        <v>9366</v>
      </c>
      <c r="D92" s="120">
        <v>9634</v>
      </c>
      <c r="E92" s="120">
        <v>10149</v>
      </c>
      <c r="F92" s="120">
        <v>10462</v>
      </c>
      <c r="G92" s="120">
        <v>11060</v>
      </c>
      <c r="H92" s="120">
        <v>11263</v>
      </c>
      <c r="I92" s="120">
        <v>11808</v>
      </c>
      <c r="J92" s="120">
        <v>12446</v>
      </c>
      <c r="K92" s="120">
        <v>12719</v>
      </c>
      <c r="L92" s="120">
        <v>12970</v>
      </c>
      <c r="M92" s="120">
        <v>13622</v>
      </c>
      <c r="N92" s="120">
        <v>14049</v>
      </c>
      <c r="O92" s="120">
        <v>14845</v>
      </c>
      <c r="P92" s="120">
        <v>15087</v>
      </c>
      <c r="Q92" s="120">
        <v>15342</v>
      </c>
      <c r="R92" s="120">
        <v>16143</v>
      </c>
      <c r="S92" s="120">
        <v>16412</v>
      </c>
      <c r="T92" s="120">
        <v>16663</v>
      </c>
      <c r="U92" s="120">
        <v>17433</v>
      </c>
      <c r="V92" s="120">
        <v>17675</v>
      </c>
      <c r="W92" s="120">
        <v>18406</v>
      </c>
      <c r="X92" s="120">
        <v>18665</v>
      </c>
      <c r="Y92" s="120">
        <v>18938</v>
      </c>
      <c r="Z92" s="120">
        <v>18991</v>
      </c>
      <c r="AA92" s="120">
        <v>19061</v>
      </c>
      <c r="AB92" s="120">
        <v>19783</v>
      </c>
      <c r="AC92" s="120">
        <v>19906</v>
      </c>
      <c r="AD92" s="120">
        <v>20016</v>
      </c>
      <c r="AE92" s="120">
        <v>22129</v>
      </c>
      <c r="AF92" s="120">
        <v>22754</v>
      </c>
      <c r="AG92" s="120">
        <v>22978</v>
      </c>
      <c r="AH92" s="120">
        <v>24409</v>
      </c>
      <c r="AI92" s="120">
        <v>24950</v>
      </c>
      <c r="AJ92" s="120">
        <v>25522</v>
      </c>
      <c r="AK92" s="120">
        <v>25940</v>
      </c>
      <c r="AL92" s="120">
        <v>26482</v>
      </c>
      <c r="AM92" s="120">
        <v>27089</v>
      </c>
      <c r="AN92" s="120">
        <v>27138</v>
      </c>
      <c r="AO92" s="121">
        <v>27195</v>
      </c>
    </row>
    <row r="93" spans="1:41" s="81" customFormat="1" hidden="1" x14ac:dyDescent="0.25">
      <c r="A93" s="119">
        <v>4125</v>
      </c>
      <c r="B93" s="120">
        <v>8983</v>
      </c>
      <c r="C93" s="120">
        <v>9502</v>
      </c>
      <c r="D93" s="120">
        <v>9740</v>
      </c>
      <c r="E93" s="120">
        <v>10286</v>
      </c>
      <c r="F93" s="120">
        <v>10726</v>
      </c>
      <c r="G93" s="120">
        <v>11483</v>
      </c>
      <c r="H93" s="120">
        <v>11734</v>
      </c>
      <c r="I93" s="120">
        <v>12341</v>
      </c>
      <c r="J93" s="120">
        <v>12975</v>
      </c>
      <c r="K93" s="120">
        <v>13195</v>
      </c>
      <c r="L93" s="120">
        <v>13445</v>
      </c>
      <c r="M93" s="120">
        <v>14132</v>
      </c>
      <c r="N93" s="120">
        <v>14493</v>
      </c>
      <c r="O93" s="120">
        <v>15273</v>
      </c>
      <c r="P93" s="120">
        <v>15598</v>
      </c>
      <c r="Q93" s="120">
        <v>15910</v>
      </c>
      <c r="R93" s="120">
        <v>16786</v>
      </c>
      <c r="S93" s="120">
        <v>17077</v>
      </c>
      <c r="T93" s="120">
        <v>17319</v>
      </c>
      <c r="U93" s="120">
        <v>18045</v>
      </c>
      <c r="V93" s="120">
        <v>18291</v>
      </c>
      <c r="W93" s="120">
        <v>19045</v>
      </c>
      <c r="X93" s="120">
        <v>19334</v>
      </c>
      <c r="Y93" s="120">
        <v>19590</v>
      </c>
      <c r="Z93" s="120">
        <v>19642</v>
      </c>
      <c r="AA93" s="120">
        <v>19730</v>
      </c>
      <c r="AB93" s="120">
        <v>19792</v>
      </c>
      <c r="AC93" s="120">
        <v>20091</v>
      </c>
      <c r="AD93" s="120">
        <v>21711</v>
      </c>
      <c r="AE93" s="120">
        <v>22802</v>
      </c>
      <c r="AF93" s="120">
        <v>23014</v>
      </c>
      <c r="AG93" s="120">
        <v>23243</v>
      </c>
      <c r="AH93" s="120">
        <v>25007</v>
      </c>
      <c r="AI93" s="120">
        <v>25056</v>
      </c>
      <c r="AJ93" s="120">
        <v>25544</v>
      </c>
      <c r="AK93" s="120">
        <v>26257</v>
      </c>
      <c r="AL93" s="120">
        <v>26508</v>
      </c>
      <c r="AM93" s="120">
        <v>27107</v>
      </c>
      <c r="AN93" s="120">
        <v>27146</v>
      </c>
      <c r="AO93" s="121">
        <v>28432</v>
      </c>
    </row>
    <row r="94" spans="1:41" s="81" customFormat="1" hidden="1" x14ac:dyDescent="0.25">
      <c r="A94" s="119">
        <v>4250</v>
      </c>
      <c r="B94" s="120">
        <v>9168</v>
      </c>
      <c r="C94" s="120">
        <v>9638</v>
      </c>
      <c r="D94" s="120">
        <v>9850</v>
      </c>
      <c r="E94" s="120">
        <v>10699</v>
      </c>
      <c r="F94" s="120">
        <v>11179</v>
      </c>
      <c r="G94" s="120">
        <v>11591</v>
      </c>
      <c r="H94" s="120">
        <v>11861</v>
      </c>
      <c r="I94" s="120">
        <v>12469</v>
      </c>
      <c r="J94" s="120">
        <v>13120</v>
      </c>
      <c r="K94" s="120">
        <v>13353</v>
      </c>
      <c r="L94" s="120">
        <v>13617</v>
      </c>
      <c r="M94" s="120">
        <v>14286</v>
      </c>
      <c r="N94" s="120">
        <v>14673</v>
      </c>
      <c r="O94" s="120">
        <v>15426</v>
      </c>
      <c r="P94" s="120">
        <v>15747</v>
      </c>
      <c r="Q94" s="120">
        <v>16038</v>
      </c>
      <c r="R94" s="120">
        <v>16922</v>
      </c>
      <c r="S94" s="120">
        <v>17213</v>
      </c>
      <c r="T94" s="120">
        <v>17473</v>
      </c>
      <c r="U94" s="120">
        <v>18291</v>
      </c>
      <c r="V94" s="120">
        <v>18511</v>
      </c>
      <c r="W94" s="120">
        <v>19295</v>
      </c>
      <c r="X94" s="120">
        <v>19545</v>
      </c>
      <c r="Y94" s="120">
        <v>19818</v>
      </c>
      <c r="Z94" s="120">
        <v>19906</v>
      </c>
      <c r="AA94" s="120">
        <v>19994</v>
      </c>
      <c r="AB94" s="120">
        <v>20206</v>
      </c>
      <c r="AC94" s="120">
        <v>21777</v>
      </c>
      <c r="AD94" s="120">
        <v>22816</v>
      </c>
      <c r="AE94" s="120">
        <v>23119</v>
      </c>
      <c r="AF94" s="120">
        <v>24290</v>
      </c>
      <c r="AG94" s="120">
        <v>24523</v>
      </c>
      <c r="AH94" s="120">
        <v>25047</v>
      </c>
      <c r="AI94" s="120">
        <v>25579</v>
      </c>
      <c r="AJ94" s="120">
        <v>25848</v>
      </c>
      <c r="AK94" s="120">
        <v>26565</v>
      </c>
      <c r="AL94" s="120">
        <v>26904</v>
      </c>
      <c r="AM94" s="120">
        <v>27138</v>
      </c>
      <c r="AN94" s="120">
        <v>28528</v>
      </c>
      <c r="AO94" s="121">
        <v>28546</v>
      </c>
    </row>
    <row r="95" spans="1:41" s="81" customFormat="1" hidden="1" x14ac:dyDescent="0.25">
      <c r="A95" s="119">
        <v>4375</v>
      </c>
      <c r="B95" s="120">
        <v>9392</v>
      </c>
      <c r="C95" s="120">
        <v>9740</v>
      </c>
      <c r="D95" s="120">
        <v>9933</v>
      </c>
      <c r="E95" s="120">
        <v>10774</v>
      </c>
      <c r="F95" s="120">
        <v>11258</v>
      </c>
      <c r="G95" s="120">
        <v>11681</v>
      </c>
      <c r="H95" s="120">
        <v>11967</v>
      </c>
      <c r="I95" s="120">
        <v>12623</v>
      </c>
      <c r="J95" s="120">
        <v>13265</v>
      </c>
      <c r="K95" s="120">
        <v>13498</v>
      </c>
      <c r="L95" s="120">
        <v>13789</v>
      </c>
      <c r="M95" s="120">
        <v>14471</v>
      </c>
      <c r="N95" s="120">
        <v>14854</v>
      </c>
      <c r="O95" s="120">
        <v>15629</v>
      </c>
      <c r="P95" s="120">
        <v>15941</v>
      </c>
      <c r="Q95" s="120">
        <v>16878</v>
      </c>
      <c r="R95" s="120">
        <v>17098</v>
      </c>
      <c r="S95" s="120">
        <v>17424</v>
      </c>
      <c r="T95" s="120">
        <v>17701</v>
      </c>
      <c r="U95" s="120">
        <v>18503</v>
      </c>
      <c r="V95" s="120">
        <v>18745</v>
      </c>
      <c r="W95" s="120">
        <v>19480</v>
      </c>
      <c r="X95" s="120">
        <v>19762</v>
      </c>
      <c r="Y95" s="120">
        <v>20650</v>
      </c>
      <c r="Z95" s="120">
        <v>20439</v>
      </c>
      <c r="AA95" s="120">
        <v>20686</v>
      </c>
      <c r="AB95" s="120">
        <v>21790</v>
      </c>
      <c r="AC95" s="120">
        <v>22926</v>
      </c>
      <c r="AD95" s="120">
        <v>23172</v>
      </c>
      <c r="AE95" s="120">
        <v>24431</v>
      </c>
      <c r="AF95" s="120">
        <v>24580</v>
      </c>
      <c r="AG95" s="120">
        <v>24884</v>
      </c>
      <c r="AH95" s="120">
        <v>26482</v>
      </c>
      <c r="AI95" s="120">
        <v>26513</v>
      </c>
      <c r="AJ95" s="120">
        <v>26565</v>
      </c>
      <c r="AK95" s="120">
        <v>26882</v>
      </c>
      <c r="AL95" s="120">
        <v>27208</v>
      </c>
      <c r="AM95" s="120">
        <v>28313</v>
      </c>
      <c r="AN95" s="120">
        <v>28537</v>
      </c>
      <c r="AO95" s="121">
        <v>28581</v>
      </c>
    </row>
    <row r="96" spans="1:41" s="81" customFormat="1" hidden="1" x14ac:dyDescent="0.25">
      <c r="A96" s="119">
        <v>4500</v>
      </c>
      <c r="B96" s="120">
        <v>9581</v>
      </c>
      <c r="C96" s="120">
        <v>10400</v>
      </c>
      <c r="D96" s="120">
        <v>10682</v>
      </c>
      <c r="E96" s="120">
        <v>11276</v>
      </c>
      <c r="F96" s="120">
        <v>11808</v>
      </c>
      <c r="G96" s="120">
        <v>12639</v>
      </c>
      <c r="H96" s="120">
        <v>12882</v>
      </c>
      <c r="I96" s="120">
        <v>13538</v>
      </c>
      <c r="J96" s="120">
        <v>13842</v>
      </c>
      <c r="K96" s="120">
        <v>14119</v>
      </c>
      <c r="L96" s="120">
        <v>14409</v>
      </c>
      <c r="M96" s="120">
        <v>15144</v>
      </c>
      <c r="N96" s="120">
        <v>15585</v>
      </c>
      <c r="O96" s="120">
        <v>16456</v>
      </c>
      <c r="P96" s="120">
        <v>16724</v>
      </c>
      <c r="Q96" s="120">
        <v>17191</v>
      </c>
      <c r="R96" s="120">
        <v>18499</v>
      </c>
      <c r="S96" s="120">
        <v>18838</v>
      </c>
      <c r="T96" s="120">
        <v>19137</v>
      </c>
      <c r="U96" s="120">
        <v>19647</v>
      </c>
      <c r="V96" s="120">
        <v>20311</v>
      </c>
      <c r="W96" s="120">
        <v>21178</v>
      </c>
      <c r="X96" s="120">
        <v>21452</v>
      </c>
      <c r="Y96" s="120">
        <v>21742</v>
      </c>
      <c r="Z96" s="120">
        <v>22560</v>
      </c>
      <c r="AA96" s="120">
        <v>23304</v>
      </c>
      <c r="AB96" s="120">
        <v>24488</v>
      </c>
      <c r="AC96" s="120">
        <v>24730</v>
      </c>
      <c r="AD96" s="120">
        <v>25087</v>
      </c>
      <c r="AE96" s="120">
        <v>25390</v>
      </c>
      <c r="AF96" s="120">
        <v>25553</v>
      </c>
      <c r="AG96" s="120">
        <v>26337</v>
      </c>
      <c r="AH96" s="120">
        <v>26896</v>
      </c>
      <c r="AI96" s="120">
        <v>26957</v>
      </c>
      <c r="AJ96" s="120">
        <v>28616</v>
      </c>
      <c r="AK96" s="120">
        <v>28660</v>
      </c>
      <c r="AL96" s="120">
        <v>28876</v>
      </c>
      <c r="AM96" s="120">
        <v>29320</v>
      </c>
      <c r="AN96" s="120">
        <v>29501</v>
      </c>
      <c r="AO96" s="121">
        <v>30386</v>
      </c>
    </row>
    <row r="97" spans="1:41" s="81" customFormat="1" hidden="1" x14ac:dyDescent="0.25">
      <c r="A97" s="119">
        <v>4625</v>
      </c>
      <c r="B97" s="120">
        <v>9951</v>
      </c>
      <c r="C97" s="120">
        <v>10501</v>
      </c>
      <c r="D97" s="120">
        <v>10800</v>
      </c>
      <c r="E97" s="120">
        <v>11412</v>
      </c>
      <c r="F97" s="120">
        <v>11918</v>
      </c>
      <c r="G97" s="120">
        <v>12777</v>
      </c>
      <c r="H97" s="120">
        <v>13058</v>
      </c>
      <c r="I97" s="120">
        <v>13749</v>
      </c>
      <c r="J97" s="120">
        <v>14445</v>
      </c>
      <c r="K97" s="120">
        <v>14687</v>
      </c>
      <c r="L97" s="120">
        <v>15026</v>
      </c>
      <c r="M97" s="120">
        <v>15373</v>
      </c>
      <c r="N97" s="120">
        <v>16293</v>
      </c>
      <c r="O97" s="120">
        <v>17161</v>
      </c>
      <c r="P97" s="120">
        <v>17484</v>
      </c>
      <c r="Q97" s="120">
        <v>17774</v>
      </c>
      <c r="R97" s="120">
        <v>18698</v>
      </c>
      <c r="S97" s="120">
        <v>19044</v>
      </c>
      <c r="T97" s="120">
        <v>19334</v>
      </c>
      <c r="U97" s="120">
        <v>20184</v>
      </c>
      <c r="V97" s="120">
        <v>20492</v>
      </c>
      <c r="W97" s="120">
        <v>21369</v>
      </c>
      <c r="X97" s="120">
        <v>21675</v>
      </c>
      <c r="Y97" s="120">
        <v>21977</v>
      </c>
      <c r="Z97" s="120">
        <v>23643</v>
      </c>
      <c r="AA97" s="120">
        <v>24017</v>
      </c>
      <c r="AB97" s="120">
        <v>24757</v>
      </c>
      <c r="AC97" s="120">
        <v>25095</v>
      </c>
      <c r="AD97" s="120">
        <v>25421</v>
      </c>
      <c r="AE97" s="120">
        <v>25588</v>
      </c>
      <c r="AF97" s="120">
        <v>26372</v>
      </c>
      <c r="AG97" s="120">
        <v>26640</v>
      </c>
      <c r="AH97" s="120">
        <v>27199</v>
      </c>
      <c r="AI97" s="120">
        <v>27547</v>
      </c>
      <c r="AJ97" s="120">
        <v>28828</v>
      </c>
      <c r="AK97" s="120">
        <v>28876</v>
      </c>
      <c r="AL97" s="120">
        <v>29105</v>
      </c>
      <c r="AM97" s="120">
        <v>29369</v>
      </c>
      <c r="AN97" s="120">
        <v>30474</v>
      </c>
      <c r="AO97" s="121">
        <v>30724</v>
      </c>
    </row>
    <row r="98" spans="1:41" s="81" customFormat="1" hidden="1" x14ac:dyDescent="0.25">
      <c r="A98" s="119">
        <v>4750</v>
      </c>
      <c r="B98" s="120">
        <v>10149</v>
      </c>
      <c r="C98" s="120">
        <v>10620</v>
      </c>
      <c r="D98" s="120">
        <v>10919</v>
      </c>
      <c r="E98" s="120">
        <v>11848</v>
      </c>
      <c r="F98" s="120">
        <v>12411</v>
      </c>
      <c r="G98" s="120">
        <v>12909</v>
      </c>
      <c r="H98" s="120">
        <v>13208</v>
      </c>
      <c r="I98" s="120">
        <v>13881</v>
      </c>
      <c r="J98" s="120">
        <v>14594</v>
      </c>
      <c r="K98" s="120">
        <v>14863</v>
      </c>
      <c r="L98" s="120">
        <v>15149</v>
      </c>
      <c r="M98" s="120">
        <v>15923</v>
      </c>
      <c r="N98" s="120">
        <v>16416</v>
      </c>
      <c r="O98" s="120">
        <v>17360</v>
      </c>
      <c r="P98" s="120">
        <v>17684</v>
      </c>
      <c r="Q98" s="120">
        <v>18331</v>
      </c>
      <c r="R98" s="120">
        <v>18938</v>
      </c>
      <c r="S98" s="120">
        <v>19295</v>
      </c>
      <c r="T98" s="120">
        <v>19559</v>
      </c>
      <c r="U98" s="120">
        <v>20417</v>
      </c>
      <c r="V98" s="120">
        <v>20707</v>
      </c>
      <c r="W98" s="120">
        <v>21592</v>
      </c>
      <c r="X98" s="120">
        <v>21913</v>
      </c>
      <c r="Y98" s="120">
        <v>22213</v>
      </c>
      <c r="Z98" s="120">
        <v>23898</v>
      </c>
      <c r="AA98" s="120">
        <v>24154</v>
      </c>
      <c r="AB98" s="120">
        <v>25095</v>
      </c>
      <c r="AC98" s="120">
        <v>25421</v>
      </c>
      <c r="AD98" s="120">
        <v>25769</v>
      </c>
      <c r="AE98" s="120">
        <v>25861</v>
      </c>
      <c r="AF98" s="120">
        <v>26680</v>
      </c>
      <c r="AG98" s="120">
        <v>26922</v>
      </c>
      <c r="AH98" s="120">
        <v>28062</v>
      </c>
      <c r="AI98" s="120">
        <v>28872</v>
      </c>
      <c r="AJ98" s="120">
        <v>29131</v>
      </c>
      <c r="AK98" s="120">
        <v>29378</v>
      </c>
      <c r="AL98" s="120">
        <v>29435</v>
      </c>
      <c r="AM98" s="120">
        <v>30548</v>
      </c>
      <c r="AN98" s="120">
        <v>30813</v>
      </c>
      <c r="AO98" s="121">
        <v>31081</v>
      </c>
    </row>
    <row r="99" spans="1:41" s="81" customFormat="1" hidden="1" x14ac:dyDescent="0.25">
      <c r="A99" s="119">
        <v>4875</v>
      </c>
      <c r="B99" s="120">
        <v>10343</v>
      </c>
      <c r="C99" s="120">
        <v>10739</v>
      </c>
      <c r="D99" s="120">
        <v>11038</v>
      </c>
      <c r="E99" s="120">
        <v>11976</v>
      </c>
      <c r="F99" s="120">
        <v>12530</v>
      </c>
      <c r="G99" s="120">
        <v>13054</v>
      </c>
      <c r="H99" s="120">
        <v>13349</v>
      </c>
      <c r="I99" s="120">
        <v>14018</v>
      </c>
      <c r="J99" s="120">
        <v>14766</v>
      </c>
      <c r="K99" s="120">
        <v>15026</v>
      </c>
      <c r="L99" s="120">
        <v>15316</v>
      </c>
      <c r="M99" s="120">
        <v>16086</v>
      </c>
      <c r="N99" s="120">
        <v>16535</v>
      </c>
      <c r="O99" s="120">
        <v>17424</v>
      </c>
      <c r="P99" s="120">
        <v>17807</v>
      </c>
      <c r="Q99" s="120">
        <v>18885</v>
      </c>
      <c r="R99" s="120">
        <v>19154</v>
      </c>
      <c r="S99" s="120">
        <v>19480</v>
      </c>
      <c r="T99" s="120">
        <v>19752</v>
      </c>
      <c r="U99" s="120">
        <v>20615</v>
      </c>
      <c r="V99" s="120">
        <v>20928</v>
      </c>
      <c r="W99" s="120">
        <v>21812</v>
      </c>
      <c r="X99" s="120">
        <v>22129</v>
      </c>
      <c r="Y99" s="120">
        <v>22437</v>
      </c>
      <c r="Z99" s="120">
        <v>24154</v>
      </c>
      <c r="AA99" s="120">
        <v>25175</v>
      </c>
      <c r="AB99" s="120">
        <v>25390</v>
      </c>
      <c r="AC99" s="120">
        <v>25659</v>
      </c>
      <c r="AD99" s="120">
        <v>25896</v>
      </c>
      <c r="AE99" s="120">
        <v>26147</v>
      </c>
      <c r="AF99" s="120">
        <v>26979</v>
      </c>
      <c r="AG99" s="120">
        <v>27547</v>
      </c>
      <c r="AH99" s="120">
        <v>28423</v>
      </c>
      <c r="AI99" s="120">
        <v>29180</v>
      </c>
      <c r="AJ99" s="120">
        <v>29232</v>
      </c>
      <c r="AK99" s="120">
        <v>29695</v>
      </c>
      <c r="AL99" s="120">
        <v>30681</v>
      </c>
      <c r="AM99" s="120">
        <v>30896</v>
      </c>
      <c r="AN99" s="120">
        <v>31169</v>
      </c>
      <c r="AO99" s="121">
        <v>31204</v>
      </c>
    </row>
    <row r="100" spans="1:41" s="81" customFormat="1" hidden="1" x14ac:dyDescent="0.25">
      <c r="A100" s="119">
        <v>5000</v>
      </c>
      <c r="B100" s="120">
        <v>10862</v>
      </c>
      <c r="C100" s="120">
        <v>11082</v>
      </c>
      <c r="D100" s="120">
        <v>11861</v>
      </c>
      <c r="E100" s="120">
        <v>12838</v>
      </c>
      <c r="F100" s="120">
        <v>13067</v>
      </c>
      <c r="G100" s="120">
        <v>13538</v>
      </c>
      <c r="H100" s="120">
        <v>14013</v>
      </c>
      <c r="I100" s="120">
        <v>14480</v>
      </c>
      <c r="J100" s="120">
        <v>14990</v>
      </c>
      <c r="K100" s="120">
        <v>15457</v>
      </c>
      <c r="L100" s="120">
        <v>15919</v>
      </c>
      <c r="M100" s="120">
        <v>16878</v>
      </c>
      <c r="N100" s="120">
        <v>17543</v>
      </c>
      <c r="O100" s="120">
        <v>17556</v>
      </c>
      <c r="P100" s="120">
        <v>17992</v>
      </c>
      <c r="Q100" s="120">
        <v>19013</v>
      </c>
      <c r="R100" s="120">
        <v>19889</v>
      </c>
      <c r="S100" s="120">
        <v>20382</v>
      </c>
      <c r="T100" s="120">
        <v>20901</v>
      </c>
      <c r="U100" s="120">
        <v>21821</v>
      </c>
      <c r="V100" s="120">
        <v>22336</v>
      </c>
      <c r="W100" s="120">
        <v>22855</v>
      </c>
      <c r="X100" s="120">
        <v>23361</v>
      </c>
      <c r="Y100" s="120">
        <v>23872</v>
      </c>
      <c r="Z100" s="120">
        <v>25368</v>
      </c>
      <c r="AA100" s="120">
        <v>26187</v>
      </c>
      <c r="AB100" s="120">
        <v>26429</v>
      </c>
      <c r="AC100" s="120">
        <v>26675</v>
      </c>
      <c r="AD100" s="120">
        <v>26975</v>
      </c>
      <c r="AE100" s="120">
        <v>27230</v>
      </c>
      <c r="AF100" s="120">
        <v>27811</v>
      </c>
      <c r="AG100" s="120">
        <v>28603</v>
      </c>
      <c r="AH100" s="120">
        <v>29580</v>
      </c>
      <c r="AI100" s="120">
        <v>30073</v>
      </c>
      <c r="AJ100" s="120">
        <v>30681</v>
      </c>
      <c r="AK100" s="120">
        <v>30738</v>
      </c>
      <c r="AL100" s="120">
        <v>31904</v>
      </c>
      <c r="AM100" s="120">
        <v>32190</v>
      </c>
      <c r="AN100" s="120">
        <v>32234</v>
      </c>
      <c r="AO100" s="121">
        <v>32639</v>
      </c>
    </row>
    <row r="101" spans="1:41" s="81" customFormat="1" hidden="1" x14ac:dyDescent="0.25">
      <c r="A101" s="119">
        <v>5125</v>
      </c>
      <c r="B101" s="120">
        <v>11130</v>
      </c>
      <c r="C101" s="120">
        <v>11645</v>
      </c>
      <c r="D101" s="120">
        <v>12254</v>
      </c>
      <c r="E101" s="120">
        <v>13063</v>
      </c>
      <c r="F101" s="120">
        <v>13291</v>
      </c>
      <c r="G101" s="120">
        <v>13828</v>
      </c>
      <c r="H101" s="120">
        <v>14057</v>
      </c>
      <c r="I101" s="120">
        <v>15263</v>
      </c>
      <c r="J101" s="120">
        <v>15483</v>
      </c>
      <c r="K101" s="120">
        <v>16069</v>
      </c>
      <c r="L101" s="120">
        <v>16324</v>
      </c>
      <c r="M101" s="120">
        <v>17398</v>
      </c>
      <c r="N101" s="120">
        <v>17486</v>
      </c>
      <c r="O101" s="120">
        <v>17847</v>
      </c>
      <c r="P101" s="120">
        <v>18547</v>
      </c>
      <c r="Q101" s="120">
        <v>19506</v>
      </c>
      <c r="R101" s="120">
        <v>20382</v>
      </c>
      <c r="S101" s="120">
        <v>20914</v>
      </c>
      <c r="T101" s="120">
        <v>21416</v>
      </c>
      <c r="U101" s="120">
        <v>22367</v>
      </c>
      <c r="V101" s="120">
        <v>22411</v>
      </c>
      <c r="W101" s="120">
        <v>22754</v>
      </c>
      <c r="X101" s="120">
        <v>23212</v>
      </c>
      <c r="Y101" s="120">
        <v>24418</v>
      </c>
      <c r="Z101" s="120">
        <v>26565</v>
      </c>
      <c r="AA101" s="120">
        <v>26975</v>
      </c>
      <c r="AB101" s="120">
        <v>27234</v>
      </c>
      <c r="AC101" s="120">
        <v>27503</v>
      </c>
      <c r="AD101" s="120">
        <v>28647</v>
      </c>
      <c r="AE101" s="120">
        <v>28933</v>
      </c>
      <c r="AF101" s="120">
        <v>29224</v>
      </c>
      <c r="AG101" s="120">
        <v>29519</v>
      </c>
      <c r="AH101" s="120">
        <v>30034</v>
      </c>
      <c r="AI101" s="120">
        <v>30562</v>
      </c>
      <c r="AJ101" s="120">
        <v>31037</v>
      </c>
      <c r="AK101" s="120">
        <v>31464</v>
      </c>
      <c r="AL101" s="120">
        <v>32133</v>
      </c>
      <c r="AM101" s="120">
        <v>32701</v>
      </c>
      <c r="AN101" s="120">
        <v>32912</v>
      </c>
      <c r="AO101" s="121">
        <v>33039</v>
      </c>
    </row>
    <row r="102" spans="1:41" s="81" customFormat="1" hidden="1" x14ac:dyDescent="0.25">
      <c r="A102" s="119">
        <v>5250</v>
      </c>
      <c r="B102" s="120">
        <v>11355</v>
      </c>
      <c r="C102" s="120">
        <v>11786</v>
      </c>
      <c r="D102" s="120">
        <v>12544</v>
      </c>
      <c r="E102" s="120">
        <v>13375</v>
      </c>
      <c r="F102" s="120">
        <v>13503</v>
      </c>
      <c r="G102" s="120">
        <v>14005</v>
      </c>
      <c r="H102" s="120">
        <v>14519</v>
      </c>
      <c r="I102" s="120">
        <v>15430</v>
      </c>
      <c r="J102" s="120">
        <v>15615</v>
      </c>
      <c r="K102" s="120">
        <v>16275</v>
      </c>
      <c r="L102" s="120">
        <v>16861</v>
      </c>
      <c r="M102" s="120">
        <v>17899</v>
      </c>
      <c r="N102" s="120">
        <v>17811</v>
      </c>
      <c r="O102" s="120">
        <v>18635</v>
      </c>
      <c r="P102" s="120">
        <v>18780</v>
      </c>
      <c r="Q102" s="120">
        <v>19994</v>
      </c>
      <c r="R102" s="120">
        <v>20914</v>
      </c>
      <c r="S102" s="120">
        <v>21442</v>
      </c>
      <c r="T102" s="120">
        <v>21741</v>
      </c>
      <c r="U102" s="120">
        <v>22208</v>
      </c>
      <c r="V102" s="120">
        <v>23150</v>
      </c>
      <c r="W102" s="120">
        <v>23331</v>
      </c>
      <c r="X102" s="120">
        <v>23507</v>
      </c>
      <c r="Y102" s="120">
        <v>25197</v>
      </c>
      <c r="Z102" s="120">
        <v>27635</v>
      </c>
      <c r="AA102" s="120">
        <v>28027</v>
      </c>
      <c r="AB102" s="120">
        <v>28299</v>
      </c>
      <c r="AC102" s="120">
        <v>29008</v>
      </c>
      <c r="AD102" s="120">
        <v>29871</v>
      </c>
      <c r="AE102" s="120">
        <v>30091</v>
      </c>
      <c r="AF102" s="120">
        <v>30791</v>
      </c>
      <c r="AG102" s="120">
        <v>31085</v>
      </c>
      <c r="AH102" s="120">
        <v>31270</v>
      </c>
      <c r="AI102" s="120">
        <v>31900</v>
      </c>
      <c r="AJ102" s="120">
        <v>32551</v>
      </c>
      <c r="AK102" s="120">
        <v>32811</v>
      </c>
      <c r="AL102" s="120">
        <v>33312</v>
      </c>
      <c r="AM102" s="120">
        <v>33920</v>
      </c>
      <c r="AN102" s="120">
        <v>34245</v>
      </c>
      <c r="AO102" s="121">
        <v>35060</v>
      </c>
    </row>
    <row r="103" spans="1:41" s="81" customFormat="1" hidden="1" x14ac:dyDescent="0.25">
      <c r="A103" s="119">
        <v>5375</v>
      </c>
      <c r="B103" s="120">
        <v>11906</v>
      </c>
      <c r="C103" s="120">
        <v>11918</v>
      </c>
      <c r="D103" s="120">
        <v>12680</v>
      </c>
      <c r="E103" s="120">
        <v>13516</v>
      </c>
      <c r="F103" s="120">
        <v>13626</v>
      </c>
      <c r="G103" s="120">
        <v>14167</v>
      </c>
      <c r="H103" s="120">
        <v>14687</v>
      </c>
      <c r="I103" s="120">
        <v>15642</v>
      </c>
      <c r="J103" s="120">
        <v>15866</v>
      </c>
      <c r="K103" s="120">
        <v>16469</v>
      </c>
      <c r="L103" s="120">
        <v>17041</v>
      </c>
      <c r="M103" s="120">
        <v>18137</v>
      </c>
      <c r="N103" s="120">
        <v>18018</v>
      </c>
      <c r="O103" s="120">
        <v>18894</v>
      </c>
      <c r="P103" s="120">
        <v>19097</v>
      </c>
      <c r="Q103" s="120">
        <v>20025</v>
      </c>
      <c r="R103" s="120">
        <v>20958</v>
      </c>
      <c r="S103" s="120">
        <v>21491</v>
      </c>
      <c r="T103" s="120">
        <v>21988</v>
      </c>
      <c r="U103" s="120">
        <v>23172</v>
      </c>
      <c r="V103" s="120">
        <v>23221</v>
      </c>
      <c r="W103" s="120">
        <v>23414</v>
      </c>
      <c r="X103" s="120">
        <v>24017</v>
      </c>
      <c r="Y103" s="120">
        <v>25342</v>
      </c>
      <c r="Z103" s="120">
        <v>28119</v>
      </c>
      <c r="AA103" s="120">
        <v>28440</v>
      </c>
      <c r="AB103" s="120">
        <v>28669</v>
      </c>
      <c r="AC103" s="120">
        <v>29189</v>
      </c>
      <c r="AD103" s="120">
        <v>30064</v>
      </c>
      <c r="AE103" s="120">
        <v>30425</v>
      </c>
      <c r="AF103" s="120">
        <v>31099</v>
      </c>
      <c r="AG103" s="120">
        <v>31596</v>
      </c>
      <c r="AH103" s="120">
        <v>32454</v>
      </c>
      <c r="AI103" s="120">
        <v>32736</v>
      </c>
      <c r="AJ103" s="120">
        <v>32890</v>
      </c>
      <c r="AK103" s="120">
        <v>33493</v>
      </c>
      <c r="AL103" s="120">
        <v>33999</v>
      </c>
      <c r="AM103" s="120">
        <v>34276</v>
      </c>
      <c r="AN103" s="120">
        <v>35117</v>
      </c>
      <c r="AO103" s="121">
        <v>35421</v>
      </c>
    </row>
    <row r="104" spans="1:41" s="81" customFormat="1" hidden="1" x14ac:dyDescent="0.25">
      <c r="A104" s="119">
        <v>5500</v>
      </c>
      <c r="B104" s="120">
        <v>12126</v>
      </c>
      <c r="C104" s="120">
        <v>12640</v>
      </c>
      <c r="D104" s="120">
        <v>13094</v>
      </c>
      <c r="E104" s="120">
        <v>14079</v>
      </c>
      <c r="F104" s="120">
        <v>14185</v>
      </c>
      <c r="G104" s="120">
        <v>14726</v>
      </c>
      <c r="H104" s="120">
        <v>15307</v>
      </c>
      <c r="I104" s="120">
        <v>15937</v>
      </c>
      <c r="J104" s="120">
        <v>16606</v>
      </c>
      <c r="K104" s="120">
        <v>16980</v>
      </c>
      <c r="L104" s="120">
        <v>17424</v>
      </c>
      <c r="M104" s="120">
        <v>18828</v>
      </c>
      <c r="N104" s="120">
        <v>18793</v>
      </c>
      <c r="O104" s="120">
        <v>19308</v>
      </c>
      <c r="P104" s="120">
        <v>19730</v>
      </c>
      <c r="Q104" s="120">
        <v>21011</v>
      </c>
      <c r="R104" s="120">
        <v>21086</v>
      </c>
      <c r="S104" s="120">
        <v>21544</v>
      </c>
      <c r="T104" s="120">
        <v>22530</v>
      </c>
      <c r="U104" s="120">
        <v>23691</v>
      </c>
      <c r="V104" s="120">
        <v>23771</v>
      </c>
      <c r="W104" s="120">
        <v>24959</v>
      </c>
      <c r="X104" s="120">
        <v>25197</v>
      </c>
      <c r="Y104" s="120">
        <v>25434</v>
      </c>
      <c r="Z104" s="120">
        <v>28396</v>
      </c>
      <c r="AA104" s="120">
        <v>28709</v>
      </c>
      <c r="AB104" s="120">
        <v>28960</v>
      </c>
      <c r="AC104" s="120">
        <v>29483</v>
      </c>
      <c r="AD104" s="120">
        <v>30416</v>
      </c>
      <c r="AE104" s="120">
        <v>30777</v>
      </c>
      <c r="AF104" s="120">
        <v>31283</v>
      </c>
      <c r="AG104" s="120">
        <v>32045</v>
      </c>
      <c r="AH104" s="120">
        <v>32657</v>
      </c>
      <c r="AI104" s="120">
        <v>33066</v>
      </c>
      <c r="AJ104" s="120">
        <v>33775</v>
      </c>
      <c r="AK104" s="120">
        <v>33898</v>
      </c>
      <c r="AL104" s="120">
        <v>34325</v>
      </c>
      <c r="AM104" s="120">
        <v>34822</v>
      </c>
      <c r="AN104" s="120">
        <v>35469</v>
      </c>
      <c r="AO104" s="121">
        <v>36274</v>
      </c>
    </row>
    <row r="105" spans="1:41" s="81" customFormat="1" hidden="1" x14ac:dyDescent="0.25">
      <c r="A105" s="119">
        <v>5625</v>
      </c>
      <c r="B105" s="120">
        <v>12581</v>
      </c>
      <c r="C105" s="120">
        <v>13053</v>
      </c>
      <c r="D105" s="120">
        <v>13538</v>
      </c>
      <c r="E105" s="120">
        <v>14154</v>
      </c>
      <c r="F105" s="120">
        <v>14594</v>
      </c>
      <c r="G105" s="120">
        <v>15153</v>
      </c>
      <c r="H105" s="120">
        <v>15774</v>
      </c>
      <c r="I105" s="120">
        <v>16548</v>
      </c>
      <c r="J105" s="120">
        <v>17248</v>
      </c>
      <c r="K105" s="120">
        <v>17587</v>
      </c>
      <c r="L105" s="120">
        <v>17992</v>
      </c>
      <c r="M105" s="120">
        <v>19097</v>
      </c>
      <c r="N105" s="120">
        <v>19695</v>
      </c>
      <c r="O105" s="120">
        <v>19977</v>
      </c>
      <c r="P105" s="120">
        <v>20707</v>
      </c>
      <c r="Q105" s="120">
        <v>21812</v>
      </c>
      <c r="R105" s="120">
        <v>22151</v>
      </c>
      <c r="S105" s="120">
        <v>22758</v>
      </c>
      <c r="T105" s="120">
        <v>23414</v>
      </c>
      <c r="U105" s="120">
        <v>24123</v>
      </c>
      <c r="V105" s="120">
        <v>24426</v>
      </c>
      <c r="W105" s="120">
        <v>25513</v>
      </c>
      <c r="X105" s="120">
        <v>25641</v>
      </c>
      <c r="Y105" s="120">
        <v>25927</v>
      </c>
      <c r="Z105" s="120">
        <v>29131</v>
      </c>
      <c r="AA105" s="120">
        <v>29316</v>
      </c>
      <c r="AB105" s="120">
        <v>30157</v>
      </c>
      <c r="AC105" s="120">
        <v>31121</v>
      </c>
      <c r="AD105" s="120">
        <v>31790</v>
      </c>
      <c r="AE105" s="120">
        <v>32124</v>
      </c>
      <c r="AF105" s="120">
        <v>32916</v>
      </c>
      <c r="AG105" s="120">
        <v>33590</v>
      </c>
      <c r="AH105" s="120">
        <v>33818</v>
      </c>
      <c r="AI105" s="120">
        <v>34144</v>
      </c>
      <c r="AJ105" s="120">
        <v>35007</v>
      </c>
      <c r="AK105" s="120">
        <v>35253</v>
      </c>
      <c r="AL105" s="120">
        <v>35795</v>
      </c>
      <c r="AM105" s="120">
        <v>36961</v>
      </c>
      <c r="AN105" s="120">
        <v>37141</v>
      </c>
      <c r="AO105" s="121">
        <v>37493</v>
      </c>
    </row>
    <row r="106" spans="1:41" s="81" customFormat="1" hidden="1" x14ac:dyDescent="0.25">
      <c r="A106" s="119">
        <v>5750</v>
      </c>
      <c r="B106" s="120">
        <v>12796</v>
      </c>
      <c r="C106" s="120">
        <v>13182</v>
      </c>
      <c r="D106" s="120">
        <v>13658</v>
      </c>
      <c r="E106" s="120">
        <v>14590</v>
      </c>
      <c r="F106" s="120">
        <v>14955</v>
      </c>
      <c r="G106" s="120">
        <v>15422</v>
      </c>
      <c r="H106" s="120">
        <v>16033</v>
      </c>
      <c r="I106" s="120">
        <v>16694</v>
      </c>
      <c r="J106" s="120">
        <v>17398</v>
      </c>
      <c r="K106" s="120">
        <v>17754</v>
      </c>
      <c r="L106" s="120">
        <v>18397</v>
      </c>
      <c r="M106" s="120">
        <v>19281</v>
      </c>
      <c r="N106" s="120">
        <v>19902</v>
      </c>
      <c r="O106" s="120">
        <v>20421</v>
      </c>
      <c r="P106" s="120">
        <v>20910</v>
      </c>
      <c r="Q106" s="120">
        <v>22015</v>
      </c>
      <c r="R106" s="120">
        <v>22499</v>
      </c>
      <c r="S106" s="120">
        <v>23009</v>
      </c>
      <c r="T106" s="120">
        <v>23652</v>
      </c>
      <c r="U106" s="120">
        <v>24365</v>
      </c>
      <c r="V106" s="120">
        <v>24699</v>
      </c>
      <c r="W106" s="120">
        <v>25668</v>
      </c>
      <c r="X106" s="120">
        <v>25901</v>
      </c>
      <c r="Y106" s="120">
        <v>26257</v>
      </c>
      <c r="Z106" s="120">
        <v>29479</v>
      </c>
      <c r="AA106" s="120">
        <v>30293</v>
      </c>
      <c r="AB106" s="120">
        <v>30588</v>
      </c>
      <c r="AC106" s="120">
        <v>31732</v>
      </c>
      <c r="AD106" s="120">
        <v>32767</v>
      </c>
      <c r="AE106" s="120">
        <v>33110</v>
      </c>
      <c r="AF106" s="120">
        <v>34052</v>
      </c>
      <c r="AG106" s="120">
        <v>34228</v>
      </c>
      <c r="AH106" s="120">
        <v>34532</v>
      </c>
      <c r="AI106" s="120">
        <v>34778</v>
      </c>
      <c r="AJ106" s="120">
        <v>35328</v>
      </c>
      <c r="AK106" s="120">
        <v>36151</v>
      </c>
      <c r="AL106" s="120">
        <v>36468</v>
      </c>
      <c r="AM106" s="120">
        <v>37599</v>
      </c>
      <c r="AN106" s="120">
        <v>37810</v>
      </c>
      <c r="AO106" s="121">
        <v>38017</v>
      </c>
    </row>
    <row r="107" spans="1:41" s="81" customFormat="1" hidden="1" x14ac:dyDescent="0.25">
      <c r="A107" s="119">
        <v>5875</v>
      </c>
      <c r="B107" s="120">
        <v>13053</v>
      </c>
      <c r="C107" s="120">
        <v>13579</v>
      </c>
      <c r="D107" s="120">
        <v>13948</v>
      </c>
      <c r="E107" s="120">
        <v>14722</v>
      </c>
      <c r="F107" s="120">
        <v>15246</v>
      </c>
      <c r="G107" s="120">
        <v>15774</v>
      </c>
      <c r="H107" s="120">
        <v>16267</v>
      </c>
      <c r="I107" s="120">
        <v>17173</v>
      </c>
      <c r="J107" s="120">
        <v>17587</v>
      </c>
      <c r="K107" s="120">
        <v>18111</v>
      </c>
      <c r="L107" s="120">
        <v>18586</v>
      </c>
      <c r="M107" s="120">
        <v>19594</v>
      </c>
      <c r="N107" s="120">
        <v>20109</v>
      </c>
      <c r="O107" s="120">
        <v>20804</v>
      </c>
      <c r="P107" s="120">
        <v>21121</v>
      </c>
      <c r="Q107" s="120">
        <v>22248</v>
      </c>
      <c r="R107" s="120">
        <v>22948</v>
      </c>
      <c r="S107" s="120">
        <v>23595</v>
      </c>
      <c r="T107" s="120">
        <v>23894</v>
      </c>
      <c r="U107" s="120">
        <v>24633</v>
      </c>
      <c r="V107" s="120">
        <v>25029</v>
      </c>
      <c r="W107" s="120">
        <v>25800</v>
      </c>
      <c r="X107" s="120">
        <v>26156</v>
      </c>
      <c r="Y107" s="120">
        <v>26834</v>
      </c>
      <c r="Z107" s="120">
        <v>29752</v>
      </c>
      <c r="AA107" s="120">
        <v>30566</v>
      </c>
      <c r="AB107" s="120">
        <v>31561</v>
      </c>
      <c r="AC107" s="120">
        <v>32225</v>
      </c>
      <c r="AD107" s="120">
        <v>33387</v>
      </c>
      <c r="AE107" s="120">
        <v>33920</v>
      </c>
      <c r="AF107" s="120">
        <v>34351</v>
      </c>
      <c r="AG107" s="120">
        <v>34532</v>
      </c>
      <c r="AH107" s="120">
        <v>34835</v>
      </c>
      <c r="AI107" s="120">
        <v>35280</v>
      </c>
      <c r="AJ107" s="120">
        <v>36200</v>
      </c>
      <c r="AK107" s="120">
        <v>37027</v>
      </c>
      <c r="AL107" s="120">
        <v>37493</v>
      </c>
      <c r="AM107" s="120">
        <v>38000</v>
      </c>
      <c r="AN107" s="120">
        <v>38339</v>
      </c>
      <c r="AO107" s="121">
        <v>38849</v>
      </c>
    </row>
    <row r="108" spans="1:41" s="81" customFormat="1" ht="15.75" hidden="1" thickBot="1" x14ac:dyDescent="0.3">
      <c r="A108" s="122">
        <v>6000</v>
      </c>
      <c r="B108" s="123">
        <v>13274</v>
      </c>
      <c r="C108" s="123">
        <v>13770</v>
      </c>
      <c r="D108" s="123">
        <v>14167</v>
      </c>
      <c r="E108" s="123">
        <v>14942</v>
      </c>
      <c r="F108" s="123">
        <v>15426</v>
      </c>
      <c r="G108" s="123">
        <v>15998</v>
      </c>
      <c r="H108" s="123">
        <v>16575</v>
      </c>
      <c r="I108" s="123">
        <v>17407</v>
      </c>
      <c r="J108" s="123">
        <v>17829</v>
      </c>
      <c r="K108" s="123">
        <v>18362</v>
      </c>
      <c r="L108" s="123">
        <v>18938</v>
      </c>
      <c r="M108" s="123">
        <v>19862</v>
      </c>
      <c r="N108" s="123">
        <v>20391</v>
      </c>
      <c r="O108" s="123">
        <v>21090</v>
      </c>
      <c r="P108" s="123">
        <v>21390</v>
      </c>
      <c r="Q108" s="123">
        <v>22543</v>
      </c>
      <c r="R108" s="123">
        <v>23243</v>
      </c>
      <c r="S108" s="123">
        <v>23916</v>
      </c>
      <c r="T108" s="123">
        <v>24228</v>
      </c>
      <c r="U108" s="123">
        <v>25421</v>
      </c>
      <c r="V108" s="123">
        <v>25848</v>
      </c>
      <c r="W108" s="123">
        <v>26477</v>
      </c>
      <c r="X108" s="123">
        <v>26988</v>
      </c>
      <c r="Y108" s="123">
        <v>27714</v>
      </c>
      <c r="Z108" s="123">
        <v>30659</v>
      </c>
      <c r="AA108" s="123">
        <v>31495</v>
      </c>
      <c r="AB108" s="123">
        <v>32511</v>
      </c>
      <c r="AC108" s="123">
        <v>33180</v>
      </c>
      <c r="AD108" s="123">
        <v>34417</v>
      </c>
      <c r="AE108" s="123">
        <v>34954</v>
      </c>
      <c r="AF108" s="123">
        <v>35205</v>
      </c>
      <c r="AG108" s="123">
        <v>35377</v>
      </c>
      <c r="AH108" s="123">
        <v>35887</v>
      </c>
      <c r="AI108" s="123">
        <v>36354</v>
      </c>
      <c r="AJ108" s="123">
        <v>37317</v>
      </c>
      <c r="AK108" s="123">
        <v>38158</v>
      </c>
      <c r="AL108" s="123">
        <v>38435</v>
      </c>
      <c r="AM108" s="123">
        <v>39153</v>
      </c>
      <c r="AN108" s="123">
        <v>39505</v>
      </c>
      <c r="AO108" s="124">
        <v>39822</v>
      </c>
    </row>
    <row r="109" spans="1:41" s="81" customFormat="1" hidden="1" x14ac:dyDescent="0.25"/>
    <row r="110" spans="1:41" hidden="1" x14ac:dyDescent="0.25"/>
  </sheetData>
  <sheetProtection password="BE26" sheet="1" objects="1" scenarios="1"/>
  <mergeCells count="13">
    <mergeCell ref="A1:D1"/>
    <mergeCell ref="D66:R67"/>
    <mergeCell ref="V66:AG68"/>
    <mergeCell ref="J4:AO4"/>
    <mergeCell ref="AQ7:AY19"/>
    <mergeCell ref="A13:E13"/>
    <mergeCell ref="F13:H13"/>
    <mergeCell ref="AQ21:AY21"/>
    <mergeCell ref="D61:R61"/>
    <mergeCell ref="V61:AG63"/>
    <mergeCell ref="J14:AB14"/>
    <mergeCell ref="J17:AJ18"/>
    <mergeCell ref="J13:AB13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7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70C0"/>
  </sheetPr>
  <dimension ref="A1:BA110"/>
  <sheetViews>
    <sheetView showRowColHeaders="0" zoomScale="70" zoomScaleNormal="70" zoomScaleSheetLayoutView="100" workbookViewId="0">
      <pane ySplit="1" topLeftCell="A2" activePane="bottomLeft" state="frozen"/>
      <selection pane="bottomLeft" activeCell="A13" sqref="A13:E14"/>
    </sheetView>
  </sheetViews>
  <sheetFormatPr defaultColWidth="0" defaultRowHeight="15" zeroHeight="1" x14ac:dyDescent="0.25"/>
  <cols>
    <col min="1" max="1" width="6.140625" style="13" customWidth="1"/>
    <col min="2" max="41" width="8.28515625" style="13" customWidth="1"/>
    <col min="42" max="42" width="2.5703125" style="13" customWidth="1"/>
    <col min="43" max="51" width="6.140625" style="13" customWidth="1"/>
    <col min="52" max="52" width="9.5703125" style="13" customWidth="1"/>
    <col min="53" max="53" width="1.7109375" style="13" hidden="1" customWidth="1"/>
    <col min="54" max="16384" width="9.140625" style="13" hidden="1"/>
  </cols>
  <sheetData>
    <row r="1" spans="1:52" ht="21" x14ac:dyDescent="0.35">
      <c r="A1" s="646" t="s">
        <v>61</v>
      </c>
      <c r="B1" s="646"/>
      <c r="C1" s="646"/>
      <c r="D1" s="646"/>
      <c r="F1" s="14"/>
      <c r="G1" s="14"/>
      <c r="H1" s="14"/>
      <c r="J1" s="17" t="s">
        <v>270</v>
      </c>
      <c r="K1" s="14"/>
      <c r="L1" s="14"/>
      <c r="M1" s="14"/>
      <c r="N1" s="14"/>
      <c r="O1" s="14"/>
      <c r="P1" s="14"/>
      <c r="R1" s="14"/>
      <c r="S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</row>
    <row r="2" spans="1:52" s="52" customFormat="1" x14ac:dyDescent="0.25">
      <c r="A2" s="182" t="str">
        <f>VLOOKUP(Тип_прайслиста,Тип_прайслиста_значения,2,FALSE)</f>
        <v>РОЗНИЧНЫЙ ПРАЙС-ЛИСТ НА СЕКЦИОННЫЕ ВОРОТА ГРУППЫ КОМПАНИЙ "АЛЮТЕХ" НА РЫНКЕ РОССИЙСКОЙ ФЕДЕРАЦИИ</v>
      </c>
    </row>
    <row r="3" spans="1:52" ht="15.75" x14ac:dyDescent="0.25">
      <c r="A3" s="60"/>
      <c r="B3" s="103"/>
      <c r="C3" s="103" t="s">
        <v>89</v>
      </c>
      <c r="D3" s="103"/>
      <c r="E3" s="103"/>
      <c r="F3" s="103"/>
      <c r="G3" s="103"/>
      <c r="H3" s="103"/>
      <c r="I3" s="103"/>
      <c r="J3" s="103" t="s">
        <v>90</v>
      </c>
      <c r="K3" s="103"/>
      <c r="L3" s="103"/>
      <c r="M3" s="103"/>
      <c r="N3" s="103"/>
      <c r="O3" s="60"/>
      <c r="P3" s="103"/>
      <c r="Q3" s="103"/>
      <c r="R3" s="103"/>
      <c r="S3" s="103"/>
      <c r="T3" s="103"/>
      <c r="U3" s="60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</row>
    <row r="4" spans="1:52" ht="30" customHeight="1" x14ac:dyDescent="0.25">
      <c r="A4" s="14"/>
      <c r="B4" s="14"/>
      <c r="C4" s="14"/>
      <c r="D4" s="14"/>
      <c r="E4" s="14"/>
      <c r="F4" s="14"/>
      <c r="G4" s="14"/>
      <c r="H4" s="14"/>
      <c r="I4" s="14"/>
      <c r="J4" s="643" t="s">
        <v>559</v>
      </c>
      <c r="K4" s="643"/>
      <c r="L4" s="643"/>
      <c r="M4" s="643"/>
      <c r="N4" s="643"/>
      <c r="O4" s="643"/>
      <c r="P4" s="643"/>
      <c r="Q4" s="643"/>
      <c r="R4" s="643"/>
      <c r="S4" s="643"/>
      <c r="T4" s="643"/>
      <c r="U4" s="643"/>
      <c r="V4" s="643"/>
      <c r="W4" s="643"/>
      <c r="X4" s="643"/>
      <c r="Y4" s="643"/>
      <c r="Z4" s="643"/>
      <c r="AA4" s="643"/>
      <c r="AB4" s="643"/>
      <c r="AC4" s="643"/>
      <c r="AD4" s="643"/>
      <c r="AE4" s="643"/>
      <c r="AF4" s="643"/>
      <c r="AG4" s="643"/>
      <c r="AH4" s="643"/>
      <c r="AI4" s="643"/>
      <c r="AJ4" s="643"/>
      <c r="AK4" s="643"/>
      <c r="AL4" s="643"/>
      <c r="AM4" s="643"/>
      <c r="AN4" s="643"/>
      <c r="AO4" s="643"/>
      <c r="AP4" s="128"/>
      <c r="AQ4" s="128"/>
      <c r="AR4" s="128"/>
      <c r="AS4" s="128"/>
      <c r="AT4" s="14"/>
      <c r="AU4" s="14"/>
      <c r="AV4" s="14"/>
      <c r="AW4" s="14"/>
      <c r="AX4" s="14"/>
      <c r="AY4" s="14"/>
      <c r="AZ4" s="14"/>
    </row>
    <row r="5" spans="1:52" ht="15" customHeight="1" x14ac:dyDescent="0.25">
      <c r="A5" s="14"/>
      <c r="B5" s="14"/>
      <c r="C5" s="14"/>
      <c r="D5" s="14"/>
      <c r="E5" s="14"/>
      <c r="F5" s="14"/>
      <c r="G5" s="14"/>
      <c r="H5" s="14"/>
      <c r="I5" s="14"/>
      <c r="J5" s="238" t="s">
        <v>268</v>
      </c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0"/>
      <c r="AB5" s="250"/>
      <c r="AC5" s="250"/>
      <c r="AD5" s="250"/>
      <c r="AE5" s="250"/>
      <c r="AF5" s="250"/>
      <c r="AG5" s="250"/>
      <c r="AH5" s="250"/>
      <c r="AI5" s="250"/>
      <c r="AJ5" s="250"/>
      <c r="AK5" s="250"/>
      <c r="AL5" s="250"/>
      <c r="AM5" s="250"/>
      <c r="AN5" s="250"/>
      <c r="AO5" s="250"/>
      <c r="AP5" s="128"/>
      <c r="AQ5" s="128"/>
      <c r="AR5" s="128"/>
      <c r="AS5" s="128"/>
      <c r="AT5" s="14"/>
      <c r="AU5" s="14"/>
      <c r="AV5" s="14"/>
      <c r="AW5" s="14"/>
      <c r="AX5" s="14"/>
      <c r="AY5" s="14"/>
      <c r="AZ5" s="14"/>
    </row>
    <row r="6" spans="1:52" ht="15" customHeight="1" x14ac:dyDescent="0.25">
      <c r="A6" s="14"/>
      <c r="B6" s="14"/>
      <c r="C6" s="14"/>
      <c r="D6" s="14"/>
      <c r="E6" s="14"/>
      <c r="F6" s="14"/>
      <c r="G6" s="14"/>
      <c r="H6" s="14"/>
      <c r="I6" s="14"/>
      <c r="J6" s="253" t="s">
        <v>548</v>
      </c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  <c r="AA6" s="249"/>
      <c r="AB6" s="249"/>
      <c r="AC6" s="249"/>
      <c r="AD6" s="249"/>
      <c r="AE6" s="249"/>
      <c r="AF6" s="249"/>
      <c r="AG6" s="249"/>
      <c r="AH6" s="249"/>
      <c r="AI6" s="249"/>
      <c r="AJ6" s="249"/>
      <c r="AK6" s="249"/>
      <c r="AL6" s="249"/>
      <c r="AM6" s="249"/>
      <c r="AN6" s="249"/>
      <c r="AO6" s="249"/>
      <c r="AP6" s="128"/>
      <c r="AQ6" s="128"/>
      <c r="AR6" s="128"/>
      <c r="AS6" s="128"/>
      <c r="AT6" s="14"/>
      <c r="AU6" s="14"/>
      <c r="AV6" s="14"/>
      <c r="AW6" s="14"/>
      <c r="AX6" s="14"/>
      <c r="AY6" s="14"/>
      <c r="AZ6" s="14"/>
    </row>
    <row r="7" spans="1:52" ht="15" customHeight="1" x14ac:dyDescent="0.25">
      <c r="A7" s="14"/>
      <c r="B7" s="14"/>
      <c r="C7" s="14"/>
      <c r="D7" s="14"/>
      <c r="E7" s="14"/>
      <c r="F7" s="14"/>
      <c r="G7" s="14"/>
      <c r="H7" s="14"/>
      <c r="I7" s="14"/>
      <c r="J7" s="238" t="s">
        <v>249</v>
      </c>
      <c r="K7" s="250"/>
      <c r="L7" s="250"/>
      <c r="M7" s="250"/>
      <c r="N7" s="250"/>
      <c r="O7" s="250"/>
      <c r="P7" s="250"/>
      <c r="Q7" s="250"/>
      <c r="R7" s="250"/>
      <c r="S7" s="250"/>
      <c r="T7" s="250"/>
      <c r="U7" s="250"/>
      <c r="V7" s="250"/>
      <c r="W7" s="250"/>
      <c r="X7" s="250"/>
      <c r="Y7" s="250"/>
      <c r="Z7" s="250"/>
      <c r="AA7" s="250"/>
      <c r="AB7" s="250"/>
      <c r="AC7" s="250"/>
      <c r="AD7" s="250"/>
      <c r="AE7" s="250"/>
      <c r="AF7" s="250"/>
      <c r="AG7" s="250"/>
      <c r="AH7" s="250"/>
      <c r="AI7" s="250"/>
      <c r="AJ7" s="250"/>
      <c r="AK7" s="250"/>
      <c r="AL7" s="250"/>
      <c r="AM7" s="250"/>
      <c r="AN7" s="250"/>
      <c r="AO7" s="250"/>
      <c r="AP7" s="128"/>
      <c r="AQ7" s="822" t="s">
        <v>634</v>
      </c>
      <c r="AR7" s="822"/>
      <c r="AS7" s="822"/>
      <c r="AT7" s="822"/>
      <c r="AU7" s="822"/>
      <c r="AV7" s="822"/>
      <c r="AW7" s="822"/>
      <c r="AX7" s="822"/>
      <c r="AY7" s="822"/>
      <c r="AZ7" s="130"/>
    </row>
    <row r="8" spans="1:52" x14ac:dyDescent="0.25">
      <c r="A8" s="14"/>
      <c r="B8" s="14"/>
      <c r="C8" s="14"/>
      <c r="D8" s="14"/>
      <c r="E8" s="14"/>
      <c r="F8" s="14"/>
      <c r="G8" s="14"/>
      <c r="H8" s="14"/>
      <c r="I8" s="14"/>
      <c r="J8" s="240" t="s">
        <v>251</v>
      </c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40"/>
      <c r="AG8" s="240"/>
      <c r="AH8" s="240"/>
      <c r="AI8" s="240"/>
      <c r="AJ8" s="240"/>
      <c r="AK8" s="240"/>
      <c r="AL8" s="240"/>
      <c r="AM8" s="240"/>
      <c r="AN8" s="240"/>
      <c r="AO8" s="240"/>
      <c r="AP8" s="75"/>
      <c r="AQ8" s="822"/>
      <c r="AR8" s="822"/>
      <c r="AS8" s="822"/>
      <c r="AT8" s="822"/>
      <c r="AU8" s="822"/>
      <c r="AV8" s="822"/>
      <c r="AW8" s="822"/>
      <c r="AX8" s="822"/>
      <c r="AY8" s="822"/>
      <c r="AZ8" s="130"/>
    </row>
    <row r="9" spans="1:52" ht="15" customHeight="1" x14ac:dyDescent="0.25">
      <c r="A9" s="14"/>
      <c r="B9" s="14"/>
      <c r="C9" s="14"/>
      <c r="D9" s="14"/>
      <c r="E9" s="14"/>
      <c r="F9" s="14"/>
      <c r="G9" s="14"/>
      <c r="H9" s="14"/>
      <c r="I9" s="14"/>
      <c r="J9" s="238" t="s">
        <v>432</v>
      </c>
      <c r="K9" s="250"/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/>
      <c r="Z9" s="250"/>
      <c r="AA9" s="250"/>
      <c r="AB9" s="250"/>
      <c r="AC9" s="250"/>
      <c r="AD9" s="250"/>
      <c r="AE9" s="250"/>
      <c r="AF9" s="250"/>
      <c r="AG9" s="250"/>
      <c r="AH9" s="250"/>
      <c r="AI9" s="250"/>
      <c r="AJ9" s="250"/>
      <c r="AK9" s="250"/>
      <c r="AL9" s="250"/>
      <c r="AM9" s="250"/>
      <c r="AN9" s="250"/>
      <c r="AO9" s="250"/>
      <c r="AP9" s="128"/>
      <c r="AQ9" s="822"/>
      <c r="AR9" s="822"/>
      <c r="AS9" s="822"/>
      <c r="AT9" s="822"/>
      <c r="AU9" s="822"/>
      <c r="AV9" s="822"/>
      <c r="AW9" s="822"/>
      <c r="AX9" s="822"/>
      <c r="AY9" s="822"/>
      <c r="AZ9" s="130"/>
    </row>
    <row r="10" spans="1:52" x14ac:dyDescent="0.25">
      <c r="A10" s="14"/>
      <c r="C10" s="14"/>
      <c r="D10" s="14"/>
      <c r="F10" s="14"/>
      <c r="G10" s="14"/>
      <c r="H10" s="14"/>
      <c r="I10" s="14"/>
      <c r="J10" s="240" t="s">
        <v>252</v>
      </c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240"/>
      <c r="AA10" s="236"/>
      <c r="AB10" s="240"/>
      <c r="AC10" s="240" t="s">
        <v>257</v>
      </c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75"/>
      <c r="AQ10" s="822"/>
      <c r="AR10" s="822"/>
      <c r="AS10" s="822"/>
      <c r="AT10" s="822"/>
      <c r="AU10" s="822"/>
      <c r="AV10" s="822"/>
      <c r="AW10" s="822"/>
      <c r="AX10" s="822"/>
      <c r="AY10" s="822"/>
      <c r="AZ10" s="130"/>
    </row>
    <row r="11" spans="1:52" x14ac:dyDescent="0.25">
      <c r="A11" s="14"/>
      <c r="B11" s="36"/>
      <c r="C11" s="14"/>
      <c r="D11" s="14"/>
      <c r="E11" s="14"/>
      <c r="F11" s="36"/>
      <c r="G11" s="14"/>
      <c r="H11" s="14"/>
      <c r="I11" s="14"/>
      <c r="J11" s="238" t="s">
        <v>253</v>
      </c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38"/>
      <c r="AA11" s="239"/>
      <c r="AB11" s="238"/>
      <c r="AC11" s="238" t="s">
        <v>258</v>
      </c>
      <c r="AD11" s="238"/>
      <c r="AE11" s="238"/>
      <c r="AF11" s="238"/>
      <c r="AG11" s="238"/>
      <c r="AH11" s="238"/>
      <c r="AI11" s="238"/>
      <c r="AJ11" s="238"/>
      <c r="AK11" s="238"/>
      <c r="AL11" s="238"/>
      <c r="AM11" s="238"/>
      <c r="AN11" s="238"/>
      <c r="AO11" s="238"/>
      <c r="AP11" s="75"/>
      <c r="AQ11" s="822"/>
      <c r="AR11" s="822"/>
      <c r="AS11" s="822"/>
      <c r="AT11" s="822"/>
      <c r="AU11" s="822"/>
      <c r="AV11" s="822"/>
      <c r="AW11" s="822"/>
      <c r="AX11" s="822"/>
      <c r="AY11" s="822"/>
      <c r="AZ11" s="130"/>
    </row>
    <row r="12" spans="1:52" x14ac:dyDescent="0.25">
      <c r="A12" s="14"/>
      <c r="B12" s="36"/>
      <c r="C12" s="14"/>
      <c r="D12" s="14"/>
      <c r="E12" s="14"/>
      <c r="F12" s="36"/>
      <c r="G12" s="14"/>
      <c r="H12" s="14"/>
      <c r="I12" s="14"/>
      <c r="J12" s="240" t="s">
        <v>254</v>
      </c>
      <c r="K12" s="240"/>
      <c r="L12" s="240"/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  <c r="X12" s="240"/>
      <c r="Y12" s="240"/>
      <c r="Z12" s="240"/>
      <c r="AA12" s="236"/>
      <c r="AB12" s="240"/>
      <c r="AC12" s="240" t="s">
        <v>557</v>
      </c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75"/>
      <c r="AQ12" s="822"/>
      <c r="AR12" s="822"/>
      <c r="AS12" s="822"/>
      <c r="AT12" s="822"/>
      <c r="AU12" s="822"/>
      <c r="AV12" s="822"/>
      <c r="AW12" s="822"/>
      <c r="AX12" s="822"/>
      <c r="AY12" s="822"/>
      <c r="AZ12" s="130"/>
    </row>
    <row r="13" spans="1:52" ht="26.25" customHeight="1" x14ac:dyDescent="0.25">
      <c r="A13" s="827" t="s">
        <v>266</v>
      </c>
      <c r="B13" s="827"/>
      <c r="C13" s="827"/>
      <c r="D13" s="827"/>
      <c r="E13" s="827"/>
      <c r="F13" s="825" t="s">
        <v>261</v>
      </c>
      <c r="G13" s="826"/>
      <c r="H13" s="826"/>
      <c r="I13" s="14"/>
      <c r="J13" s="651" t="s">
        <v>587</v>
      </c>
      <c r="K13" s="651"/>
      <c r="L13" s="651"/>
      <c r="M13" s="651"/>
      <c r="N13" s="651"/>
      <c r="O13" s="651"/>
      <c r="P13" s="651"/>
      <c r="Q13" s="651"/>
      <c r="R13" s="651"/>
      <c r="S13" s="651"/>
      <c r="T13" s="651"/>
      <c r="U13" s="651"/>
      <c r="V13" s="651"/>
      <c r="W13" s="651"/>
      <c r="X13" s="651"/>
      <c r="Y13" s="651"/>
      <c r="Z13" s="651"/>
      <c r="AA13" s="651"/>
      <c r="AB13" s="651"/>
      <c r="AC13" s="238"/>
      <c r="AD13" s="238"/>
      <c r="AE13" s="238"/>
      <c r="AF13" s="238"/>
      <c r="AG13" s="238"/>
      <c r="AH13" s="238"/>
      <c r="AI13" s="238"/>
      <c r="AJ13" s="238"/>
      <c r="AK13" s="238"/>
      <c r="AL13" s="238"/>
      <c r="AM13" s="238"/>
      <c r="AN13" s="238"/>
      <c r="AO13" s="238"/>
      <c r="AP13" s="75"/>
      <c r="AQ13" s="822"/>
      <c r="AR13" s="822"/>
      <c r="AS13" s="822"/>
      <c r="AT13" s="822"/>
      <c r="AU13" s="822"/>
      <c r="AV13" s="822"/>
      <c r="AW13" s="822"/>
      <c r="AX13" s="822"/>
      <c r="AY13" s="822"/>
      <c r="AZ13" s="130"/>
    </row>
    <row r="14" spans="1:52" ht="39" customHeight="1" x14ac:dyDescent="0.25">
      <c r="A14" s="827"/>
      <c r="B14" s="827"/>
      <c r="C14" s="827"/>
      <c r="D14" s="827"/>
      <c r="E14" s="827"/>
      <c r="F14" s="36"/>
      <c r="G14" s="14"/>
      <c r="H14" s="14"/>
      <c r="I14" s="14"/>
      <c r="J14" s="635" t="s">
        <v>635</v>
      </c>
      <c r="K14" s="635"/>
      <c r="L14" s="635"/>
      <c r="M14" s="635"/>
      <c r="N14" s="635"/>
      <c r="O14" s="635"/>
      <c r="P14" s="635"/>
      <c r="Q14" s="635"/>
      <c r="R14" s="635"/>
      <c r="S14" s="635"/>
      <c r="T14" s="635"/>
      <c r="U14" s="635"/>
      <c r="V14" s="635"/>
      <c r="W14" s="635"/>
      <c r="X14" s="635"/>
      <c r="Y14" s="635"/>
      <c r="Z14" s="635"/>
      <c r="AA14" s="635"/>
      <c r="AB14" s="635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113"/>
      <c r="AQ14" s="822"/>
      <c r="AR14" s="822"/>
      <c r="AS14" s="822"/>
      <c r="AT14" s="822"/>
      <c r="AU14" s="822"/>
      <c r="AV14" s="822"/>
      <c r="AW14" s="822"/>
      <c r="AX14" s="822"/>
      <c r="AY14" s="822"/>
      <c r="AZ14" s="130"/>
    </row>
    <row r="15" spans="1:52" ht="15" customHeight="1" thickBot="1" x14ac:dyDescent="0.3">
      <c r="A15" s="48"/>
      <c r="B15" s="14"/>
      <c r="C15" s="14"/>
      <c r="D15" s="14"/>
      <c r="E15" s="14"/>
      <c r="F15" s="14"/>
      <c r="G15" s="14"/>
      <c r="H15" s="14"/>
      <c r="J15" s="252" t="s">
        <v>255</v>
      </c>
      <c r="K15" s="248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  <c r="AM15" s="248"/>
      <c r="AN15" s="248"/>
      <c r="AO15" s="248"/>
      <c r="AP15" s="113"/>
      <c r="AQ15" s="822"/>
      <c r="AR15" s="822"/>
      <c r="AS15" s="822"/>
      <c r="AT15" s="822"/>
      <c r="AU15" s="822"/>
      <c r="AV15" s="822"/>
      <c r="AW15" s="822"/>
      <c r="AX15" s="822"/>
      <c r="AY15" s="822"/>
      <c r="AZ15" s="130"/>
    </row>
    <row r="16" spans="1:52" ht="13.5" customHeight="1" thickBot="1" x14ac:dyDescent="0.3">
      <c r="A16" s="48" t="s">
        <v>471</v>
      </c>
      <c r="B16" s="36"/>
      <c r="C16" s="14"/>
      <c r="D16" s="14"/>
      <c r="E16" s="14"/>
      <c r="F16" s="36"/>
      <c r="G16" s="14"/>
      <c r="H16" s="173">
        <f>1-Скидка_AluTherm_ALPS</f>
        <v>0</v>
      </c>
      <c r="I16" s="14"/>
      <c r="J16" s="241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  <c r="AG16" s="254"/>
      <c r="AH16" s="254"/>
      <c r="AI16" s="254"/>
      <c r="AJ16" s="254"/>
      <c r="AK16" s="254"/>
      <c r="AL16" s="254"/>
      <c r="AM16" s="254"/>
      <c r="AN16" s="254"/>
      <c r="AO16" s="254"/>
      <c r="AP16" s="113"/>
      <c r="AQ16" s="822"/>
      <c r="AR16" s="822"/>
      <c r="AS16" s="822"/>
      <c r="AT16" s="822"/>
      <c r="AU16" s="822"/>
      <c r="AV16" s="822"/>
      <c r="AW16" s="822"/>
      <c r="AX16" s="822"/>
      <c r="AY16" s="822"/>
      <c r="AZ16" s="131"/>
    </row>
    <row r="17" spans="1:52" ht="15" customHeight="1" x14ac:dyDescent="0.25">
      <c r="A17" s="48"/>
      <c r="B17" s="36"/>
      <c r="C17" s="14"/>
      <c r="D17" s="14"/>
      <c r="E17" s="14"/>
      <c r="F17" s="36"/>
      <c r="G17" s="14"/>
      <c r="H17" s="14"/>
      <c r="I17" s="14"/>
      <c r="J17" s="637" t="s">
        <v>256</v>
      </c>
      <c r="K17" s="637"/>
      <c r="L17" s="637"/>
      <c r="M17" s="637"/>
      <c r="N17" s="637"/>
      <c r="O17" s="637"/>
      <c r="P17" s="637"/>
      <c r="Q17" s="637"/>
      <c r="R17" s="637"/>
      <c r="S17" s="637"/>
      <c r="T17" s="637"/>
      <c r="U17" s="637"/>
      <c r="V17" s="637"/>
      <c r="W17" s="637"/>
      <c r="X17" s="637"/>
      <c r="Y17" s="637"/>
      <c r="Z17" s="637"/>
      <c r="AA17" s="637"/>
      <c r="AB17" s="637"/>
      <c r="AC17" s="637"/>
      <c r="AD17" s="637"/>
      <c r="AE17" s="637"/>
      <c r="AF17" s="637"/>
      <c r="AG17" s="637"/>
      <c r="AH17" s="637"/>
      <c r="AI17" s="637"/>
      <c r="AJ17" s="637"/>
      <c r="AK17" s="248"/>
      <c r="AL17" s="248"/>
      <c r="AM17" s="248"/>
      <c r="AN17" s="248"/>
      <c r="AO17" s="248"/>
      <c r="AP17" s="113"/>
      <c r="AQ17" s="822"/>
      <c r="AR17" s="822"/>
      <c r="AS17" s="822"/>
      <c r="AT17" s="822"/>
      <c r="AU17" s="822"/>
      <c r="AV17" s="822"/>
      <c r="AW17" s="822"/>
      <c r="AX17" s="822"/>
      <c r="AY17" s="822"/>
      <c r="AZ17" s="14"/>
    </row>
    <row r="18" spans="1:52" ht="15" customHeight="1" x14ac:dyDescent="0.25">
      <c r="A18" s="14"/>
      <c r="B18" s="36"/>
      <c r="C18" s="14"/>
      <c r="D18" s="14"/>
      <c r="E18" s="14"/>
      <c r="F18" s="36"/>
      <c r="G18" s="14"/>
      <c r="H18" s="14"/>
      <c r="I18" s="14"/>
      <c r="J18" s="637"/>
      <c r="K18" s="637"/>
      <c r="L18" s="637"/>
      <c r="M18" s="637"/>
      <c r="N18" s="637"/>
      <c r="O18" s="637"/>
      <c r="P18" s="637"/>
      <c r="Q18" s="637"/>
      <c r="R18" s="637"/>
      <c r="S18" s="637"/>
      <c r="T18" s="637"/>
      <c r="U18" s="637"/>
      <c r="V18" s="637"/>
      <c r="W18" s="637"/>
      <c r="X18" s="637"/>
      <c r="Y18" s="637"/>
      <c r="Z18" s="637"/>
      <c r="AA18" s="637"/>
      <c r="AB18" s="637"/>
      <c r="AC18" s="637"/>
      <c r="AD18" s="637"/>
      <c r="AE18" s="637"/>
      <c r="AF18" s="637"/>
      <c r="AG18" s="637"/>
      <c r="AH18" s="637"/>
      <c r="AI18" s="637"/>
      <c r="AJ18" s="637"/>
      <c r="AK18" s="248"/>
      <c r="AL18" s="248"/>
      <c r="AM18" s="248"/>
      <c r="AN18" s="248"/>
      <c r="AO18" s="248"/>
      <c r="AP18" s="113"/>
      <c r="AQ18" s="822"/>
      <c r="AR18" s="822"/>
      <c r="AS18" s="822"/>
      <c r="AT18" s="822"/>
      <c r="AU18" s="822"/>
      <c r="AV18" s="822"/>
      <c r="AW18" s="822"/>
      <c r="AX18" s="822"/>
      <c r="AY18" s="822"/>
      <c r="AZ18" s="14"/>
    </row>
    <row r="19" spans="1:52" ht="15" customHeight="1" x14ac:dyDescent="0.25">
      <c r="A19" s="111" t="s">
        <v>397</v>
      </c>
      <c r="B19" s="36"/>
      <c r="C19" s="14"/>
      <c r="D19" s="14"/>
      <c r="F19" s="36"/>
      <c r="G19" s="14"/>
      <c r="H19" s="14"/>
      <c r="I19" s="14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53" t="str">
        <f>Описание_цены</f>
        <v>Цены указаны в рублях с НДС</v>
      </c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822"/>
      <c r="AR19" s="822"/>
      <c r="AS19" s="822"/>
      <c r="AT19" s="822"/>
      <c r="AU19" s="822"/>
      <c r="AV19" s="822"/>
      <c r="AW19" s="822"/>
      <c r="AX19" s="822"/>
      <c r="AY19" s="822"/>
      <c r="AZ19" s="14"/>
    </row>
    <row r="20" spans="1:52" ht="15" customHeight="1" x14ac:dyDescent="0.25">
      <c r="A20" s="14" t="s">
        <v>271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</row>
    <row r="21" spans="1:52" ht="15" customHeight="1" x14ac:dyDescent="0.25">
      <c r="A21" s="90"/>
      <c r="B21" s="90">
        <v>2125</v>
      </c>
      <c r="C21" s="90">
        <v>2250</v>
      </c>
      <c r="D21" s="90">
        <v>2375</v>
      </c>
      <c r="E21" s="90">
        <v>2500</v>
      </c>
      <c r="F21" s="90">
        <v>2625</v>
      </c>
      <c r="G21" s="90">
        <v>2750</v>
      </c>
      <c r="H21" s="90">
        <v>2875</v>
      </c>
      <c r="I21" s="90">
        <v>3000</v>
      </c>
      <c r="J21" s="90">
        <v>3125</v>
      </c>
      <c r="K21" s="90">
        <v>3250</v>
      </c>
      <c r="L21" s="90">
        <v>3375</v>
      </c>
      <c r="M21" s="90">
        <v>3500</v>
      </c>
      <c r="N21" s="90">
        <v>3625</v>
      </c>
      <c r="O21" s="90">
        <v>3750</v>
      </c>
      <c r="P21" s="90">
        <v>3875</v>
      </c>
      <c r="Q21" s="90">
        <v>4000</v>
      </c>
      <c r="R21" s="90">
        <v>4125</v>
      </c>
      <c r="S21" s="90">
        <v>4250</v>
      </c>
      <c r="T21" s="90">
        <v>4375</v>
      </c>
      <c r="U21" s="90">
        <v>4500</v>
      </c>
      <c r="V21" s="90">
        <v>4625</v>
      </c>
      <c r="W21" s="90">
        <v>4750</v>
      </c>
      <c r="X21" s="90">
        <v>4875</v>
      </c>
      <c r="Y21" s="90">
        <v>5000</v>
      </c>
      <c r="Z21" s="90">
        <v>5125</v>
      </c>
      <c r="AA21" s="90">
        <v>5250</v>
      </c>
      <c r="AB21" s="90">
        <v>5375</v>
      </c>
      <c r="AC21" s="90">
        <v>5500</v>
      </c>
      <c r="AD21" s="90">
        <v>5625</v>
      </c>
      <c r="AE21" s="90">
        <v>5750</v>
      </c>
      <c r="AF21" s="90">
        <v>5875</v>
      </c>
      <c r="AG21" s="90">
        <v>6000</v>
      </c>
      <c r="AH21" s="90">
        <v>6125</v>
      </c>
      <c r="AI21" s="90">
        <v>6250</v>
      </c>
      <c r="AJ21" s="90">
        <v>6375</v>
      </c>
      <c r="AK21" s="90">
        <v>6500</v>
      </c>
      <c r="AL21" s="90">
        <v>6625</v>
      </c>
      <c r="AM21" s="90">
        <v>6750</v>
      </c>
      <c r="AN21" s="90">
        <v>6875</v>
      </c>
      <c r="AO21" s="135">
        <v>6900</v>
      </c>
      <c r="AP21" s="104"/>
      <c r="AQ21" s="823" t="s">
        <v>244</v>
      </c>
      <c r="AR21" s="823"/>
      <c r="AS21" s="823"/>
      <c r="AT21" s="823"/>
      <c r="AU21" s="823"/>
      <c r="AV21" s="823"/>
      <c r="AW21" s="823"/>
      <c r="AX21" s="823"/>
      <c r="AY21" s="823"/>
      <c r="AZ21" s="71"/>
    </row>
    <row r="22" spans="1:52" ht="15" customHeight="1" x14ac:dyDescent="0.25">
      <c r="A22" s="90">
        <v>1875</v>
      </c>
      <c r="B22" s="194">
        <f t="shared" ref="B22:AO22" si="0">ROUND(B75*РАСЧЕТНЫЙ_КОЭФФИЦИЕНТ,0)</f>
        <v>245578</v>
      </c>
      <c r="C22" s="194">
        <f t="shared" si="0"/>
        <v>262834</v>
      </c>
      <c r="D22" s="194">
        <f t="shared" si="0"/>
        <v>269326</v>
      </c>
      <c r="E22" s="194">
        <f t="shared" si="0"/>
        <v>275096</v>
      </c>
      <c r="F22" s="194">
        <f t="shared" si="0"/>
        <v>289744</v>
      </c>
      <c r="G22" s="194">
        <f t="shared" si="0"/>
        <v>305114</v>
      </c>
      <c r="H22" s="194">
        <f t="shared" si="0"/>
        <v>311605</v>
      </c>
      <c r="I22" s="194">
        <f t="shared" si="0"/>
        <v>317875</v>
      </c>
      <c r="J22" s="194">
        <f t="shared" si="0"/>
        <v>344286</v>
      </c>
      <c r="K22" s="194">
        <f t="shared" si="0"/>
        <v>350279</v>
      </c>
      <c r="L22" s="194">
        <f t="shared" si="0"/>
        <v>357492</v>
      </c>
      <c r="M22" s="194">
        <f t="shared" si="0"/>
        <v>362541</v>
      </c>
      <c r="N22" s="194">
        <f t="shared" si="0"/>
        <v>379630</v>
      </c>
      <c r="O22" s="194">
        <f t="shared" si="0"/>
        <v>395000</v>
      </c>
      <c r="P22" s="194">
        <f t="shared" si="0"/>
        <v>402657</v>
      </c>
      <c r="Q22" s="194">
        <f t="shared" si="0"/>
        <v>409426</v>
      </c>
      <c r="R22" s="194">
        <f t="shared" si="0"/>
        <v>432008</v>
      </c>
      <c r="S22" s="194">
        <f t="shared" si="0"/>
        <v>439665</v>
      </c>
      <c r="T22" s="194">
        <f t="shared" si="0"/>
        <v>446157</v>
      </c>
      <c r="U22" s="194">
        <f t="shared" si="0"/>
        <v>452649</v>
      </c>
      <c r="V22" s="194">
        <f t="shared" si="0"/>
        <v>474288</v>
      </c>
      <c r="W22" s="194">
        <f t="shared" si="0"/>
        <v>494207</v>
      </c>
      <c r="X22" s="194">
        <f t="shared" si="0"/>
        <v>500477</v>
      </c>
      <c r="Y22" s="194">
        <f t="shared" si="0"/>
        <v>507690</v>
      </c>
      <c r="Z22" s="194">
        <f t="shared" si="0"/>
        <v>514903</v>
      </c>
      <c r="AA22" s="194">
        <f t="shared" si="0"/>
        <v>532881</v>
      </c>
      <c r="AB22" s="194">
        <f t="shared" si="0"/>
        <v>542258</v>
      </c>
      <c r="AC22" s="194">
        <f t="shared" si="0"/>
        <v>550691</v>
      </c>
      <c r="AD22" s="194">
        <f t="shared" si="0"/>
        <v>558848</v>
      </c>
      <c r="AE22" s="194">
        <f t="shared" si="0"/>
        <v>567004</v>
      </c>
      <c r="AF22" s="194">
        <f t="shared" si="0"/>
        <v>584315</v>
      </c>
      <c r="AG22" s="194">
        <f t="shared" si="0"/>
        <v>593471</v>
      </c>
      <c r="AH22" s="194">
        <f t="shared" si="0"/>
        <v>612890</v>
      </c>
      <c r="AI22" s="194">
        <f t="shared" si="0"/>
        <v>631145</v>
      </c>
      <c r="AJ22" s="194">
        <f t="shared" si="0"/>
        <v>640522</v>
      </c>
      <c r="AK22" s="194">
        <f t="shared" si="0"/>
        <v>649178</v>
      </c>
      <c r="AL22" s="194">
        <f t="shared" si="0"/>
        <v>657611</v>
      </c>
      <c r="AM22" s="194">
        <f t="shared" si="0"/>
        <v>676587</v>
      </c>
      <c r="AN22" s="194">
        <f t="shared" si="0"/>
        <v>685964</v>
      </c>
      <c r="AO22" s="194">
        <f t="shared" si="0"/>
        <v>694343</v>
      </c>
      <c r="AP22" s="104"/>
      <c r="AQ22" s="132"/>
      <c r="AR22" s="132"/>
      <c r="AS22" s="132"/>
      <c r="AT22" s="132"/>
      <c r="AU22" s="132"/>
      <c r="AV22" s="132"/>
      <c r="AW22" s="132"/>
      <c r="AX22" s="132"/>
      <c r="AY22" s="132"/>
      <c r="AZ22" s="71"/>
    </row>
    <row r="23" spans="1:52" x14ac:dyDescent="0.25">
      <c r="A23" s="90">
        <v>2000</v>
      </c>
      <c r="B23" s="194">
        <f t="shared" ref="B23:AO23" si="1">ROUND(B76*РАСЧЕТНЫЙ_КОЭФФИЦИЕНТ,0)</f>
        <v>252513</v>
      </c>
      <c r="C23" s="194">
        <f t="shared" si="1"/>
        <v>268160</v>
      </c>
      <c r="D23" s="194">
        <f t="shared" si="1"/>
        <v>275096</v>
      </c>
      <c r="E23" s="194">
        <f t="shared" si="1"/>
        <v>280645</v>
      </c>
      <c r="F23" s="194">
        <f t="shared" si="1"/>
        <v>295737</v>
      </c>
      <c r="G23" s="194">
        <f t="shared" si="1"/>
        <v>311383</v>
      </c>
      <c r="H23" s="194">
        <f t="shared" si="1"/>
        <v>317875</v>
      </c>
      <c r="I23" s="194">
        <f t="shared" si="1"/>
        <v>323868</v>
      </c>
      <c r="J23" s="194">
        <f t="shared" si="1"/>
        <v>351721</v>
      </c>
      <c r="K23" s="194">
        <f t="shared" si="1"/>
        <v>357492</v>
      </c>
      <c r="L23" s="194">
        <f t="shared" si="1"/>
        <v>364705</v>
      </c>
      <c r="M23" s="194">
        <f t="shared" si="1"/>
        <v>370475</v>
      </c>
      <c r="N23" s="194">
        <f t="shared" si="1"/>
        <v>387787</v>
      </c>
      <c r="O23" s="194">
        <f t="shared" si="1"/>
        <v>403156</v>
      </c>
      <c r="P23" s="194">
        <f t="shared" si="1"/>
        <v>410868</v>
      </c>
      <c r="Q23" s="194">
        <f t="shared" si="1"/>
        <v>417804</v>
      </c>
      <c r="R23" s="194">
        <f t="shared" si="1"/>
        <v>440886</v>
      </c>
      <c r="S23" s="194">
        <f t="shared" si="1"/>
        <v>448543</v>
      </c>
      <c r="T23" s="194">
        <f t="shared" si="1"/>
        <v>455312</v>
      </c>
      <c r="U23" s="194">
        <f t="shared" si="1"/>
        <v>462248</v>
      </c>
      <c r="V23" s="194">
        <f t="shared" si="1"/>
        <v>483887</v>
      </c>
      <c r="W23" s="194">
        <f t="shared" si="1"/>
        <v>504805</v>
      </c>
      <c r="X23" s="194">
        <f t="shared" si="1"/>
        <v>510797</v>
      </c>
      <c r="Y23" s="194">
        <f t="shared" si="1"/>
        <v>517789</v>
      </c>
      <c r="Z23" s="194">
        <f t="shared" si="1"/>
        <v>525668</v>
      </c>
      <c r="AA23" s="194">
        <f t="shared" si="1"/>
        <v>543700</v>
      </c>
      <c r="AB23" s="194">
        <f t="shared" si="1"/>
        <v>553077</v>
      </c>
      <c r="AC23" s="194">
        <f t="shared" si="1"/>
        <v>561733</v>
      </c>
      <c r="AD23" s="194">
        <f t="shared" si="1"/>
        <v>570167</v>
      </c>
      <c r="AE23" s="194">
        <f t="shared" si="1"/>
        <v>578323</v>
      </c>
      <c r="AF23" s="194">
        <f t="shared" si="1"/>
        <v>595856</v>
      </c>
      <c r="AG23" s="194">
        <f t="shared" si="1"/>
        <v>605455</v>
      </c>
      <c r="AH23" s="194">
        <f t="shared" si="1"/>
        <v>625153</v>
      </c>
      <c r="AI23" s="194">
        <f t="shared" si="1"/>
        <v>643907</v>
      </c>
      <c r="AJ23" s="194">
        <f t="shared" si="1"/>
        <v>653728</v>
      </c>
      <c r="AK23" s="194">
        <f t="shared" si="1"/>
        <v>662883</v>
      </c>
      <c r="AL23" s="194">
        <f t="shared" si="1"/>
        <v>671039</v>
      </c>
      <c r="AM23" s="194">
        <f t="shared" si="1"/>
        <v>690736</v>
      </c>
      <c r="AN23" s="194">
        <f t="shared" si="1"/>
        <v>699891</v>
      </c>
      <c r="AO23" s="194">
        <f t="shared" si="1"/>
        <v>708547</v>
      </c>
      <c r="AP23" s="104"/>
      <c r="AQ23" s="18"/>
      <c r="AR23" s="18"/>
      <c r="AS23" s="133"/>
      <c r="AT23" s="133"/>
      <c r="AU23" s="133"/>
      <c r="AV23" s="133"/>
      <c r="AW23" s="133"/>
      <c r="AX23" s="133"/>
      <c r="AY23" s="133"/>
      <c r="AZ23" s="133"/>
    </row>
    <row r="24" spans="1:52" ht="15" customHeight="1" x14ac:dyDescent="0.25">
      <c r="A24" s="90">
        <v>2125</v>
      </c>
      <c r="B24" s="194">
        <f t="shared" ref="B24:AO24" si="2">ROUND(B77*РАСЧЕТНЫЙ_КОЭФФИЦИЕНТ,0)</f>
        <v>259005</v>
      </c>
      <c r="C24" s="194">
        <f t="shared" si="2"/>
        <v>269326</v>
      </c>
      <c r="D24" s="194">
        <f t="shared" si="2"/>
        <v>280645</v>
      </c>
      <c r="E24" s="194">
        <f t="shared" si="2"/>
        <v>295515</v>
      </c>
      <c r="F24" s="194">
        <f t="shared" si="2"/>
        <v>302006</v>
      </c>
      <c r="G24" s="194">
        <f t="shared" si="2"/>
        <v>317875</v>
      </c>
      <c r="H24" s="194">
        <f t="shared" si="2"/>
        <v>324811</v>
      </c>
      <c r="I24" s="194">
        <f t="shared" si="2"/>
        <v>340902</v>
      </c>
      <c r="J24" s="194">
        <f t="shared" si="2"/>
        <v>358934</v>
      </c>
      <c r="K24" s="194">
        <f t="shared" si="2"/>
        <v>365426</v>
      </c>
      <c r="L24" s="194">
        <f t="shared" si="2"/>
        <v>372861</v>
      </c>
      <c r="M24" s="194">
        <f t="shared" si="2"/>
        <v>391171</v>
      </c>
      <c r="N24" s="194">
        <f t="shared" si="2"/>
        <v>395222</v>
      </c>
      <c r="O24" s="194">
        <f t="shared" si="2"/>
        <v>410868</v>
      </c>
      <c r="P24" s="194">
        <f t="shared" si="2"/>
        <v>417804</v>
      </c>
      <c r="Q24" s="194">
        <f t="shared" si="2"/>
        <v>438223</v>
      </c>
      <c r="R24" s="194">
        <f t="shared" si="2"/>
        <v>449542</v>
      </c>
      <c r="S24" s="194">
        <f t="shared" si="2"/>
        <v>459141</v>
      </c>
      <c r="T24" s="194">
        <f t="shared" si="2"/>
        <v>464190</v>
      </c>
      <c r="U24" s="194">
        <f t="shared" si="2"/>
        <v>484608</v>
      </c>
      <c r="V24" s="194">
        <f t="shared" si="2"/>
        <v>493264</v>
      </c>
      <c r="W24" s="194">
        <f t="shared" si="2"/>
        <v>515847</v>
      </c>
      <c r="X24" s="194">
        <f t="shared" si="2"/>
        <v>522560</v>
      </c>
      <c r="Y24" s="194">
        <f t="shared" si="2"/>
        <v>530495</v>
      </c>
      <c r="Z24" s="194">
        <f t="shared" si="2"/>
        <v>545143</v>
      </c>
      <c r="AA24" s="194">
        <f t="shared" si="2"/>
        <v>564840</v>
      </c>
      <c r="AB24" s="194">
        <f t="shared" si="2"/>
        <v>573496</v>
      </c>
      <c r="AC24" s="194">
        <f t="shared" si="2"/>
        <v>582152</v>
      </c>
      <c r="AD24" s="194">
        <f t="shared" si="2"/>
        <v>590308</v>
      </c>
      <c r="AE24" s="194">
        <f t="shared" si="2"/>
        <v>599185</v>
      </c>
      <c r="AF24" s="194">
        <f t="shared" si="2"/>
        <v>617940</v>
      </c>
      <c r="AG24" s="194">
        <f t="shared" si="2"/>
        <v>625874</v>
      </c>
      <c r="AH24" s="194">
        <f t="shared" si="2"/>
        <v>648234</v>
      </c>
      <c r="AI24" s="194">
        <f t="shared" si="2"/>
        <v>665268</v>
      </c>
      <c r="AJ24" s="194">
        <f t="shared" si="2"/>
        <v>674867</v>
      </c>
      <c r="AK24" s="194">
        <f t="shared" si="2"/>
        <v>683801</v>
      </c>
      <c r="AL24" s="194">
        <f t="shared" si="2"/>
        <v>693178</v>
      </c>
      <c r="AM24" s="194">
        <f t="shared" si="2"/>
        <v>711654</v>
      </c>
      <c r="AN24" s="194">
        <f t="shared" si="2"/>
        <v>720809</v>
      </c>
      <c r="AO24" s="194">
        <f t="shared" si="2"/>
        <v>728688</v>
      </c>
      <c r="AP24" s="104"/>
      <c r="AQ24" s="18"/>
      <c r="AR24" s="18"/>
      <c r="AS24" s="133"/>
      <c r="AT24" s="133"/>
      <c r="AU24" s="133"/>
      <c r="AV24" s="133"/>
      <c r="AW24" s="133"/>
      <c r="AX24" s="133"/>
      <c r="AY24" s="133"/>
      <c r="AZ24" s="133"/>
    </row>
    <row r="25" spans="1:52" x14ac:dyDescent="0.25">
      <c r="A25" s="90">
        <v>2250</v>
      </c>
      <c r="B25" s="194">
        <f t="shared" ref="B25:AO25" si="3">ROUND(B78*РАСЧЕТНЫЙ_КОЭФФИЦИЕНТ,0)</f>
        <v>292740</v>
      </c>
      <c r="C25" s="194">
        <f t="shared" si="3"/>
        <v>299343</v>
      </c>
      <c r="D25" s="194">
        <f t="shared" si="3"/>
        <v>306334</v>
      </c>
      <c r="E25" s="194">
        <f t="shared" si="3"/>
        <v>313103</v>
      </c>
      <c r="F25" s="194">
        <f t="shared" si="3"/>
        <v>331857</v>
      </c>
      <c r="G25" s="194">
        <f t="shared" si="3"/>
        <v>350611</v>
      </c>
      <c r="H25" s="194">
        <f t="shared" si="3"/>
        <v>358324</v>
      </c>
      <c r="I25" s="194">
        <f t="shared" si="3"/>
        <v>365315</v>
      </c>
      <c r="J25" s="194">
        <f t="shared" si="3"/>
        <v>372639</v>
      </c>
      <c r="K25" s="194">
        <f t="shared" si="3"/>
        <v>379131</v>
      </c>
      <c r="L25" s="194">
        <f t="shared" si="3"/>
        <v>394278</v>
      </c>
      <c r="M25" s="194">
        <f t="shared" si="3"/>
        <v>401214</v>
      </c>
      <c r="N25" s="194">
        <f t="shared" si="3"/>
        <v>422132</v>
      </c>
      <c r="O25" s="194">
        <f t="shared" si="3"/>
        <v>432008</v>
      </c>
      <c r="P25" s="194">
        <f t="shared" si="3"/>
        <v>438944</v>
      </c>
      <c r="Q25" s="194">
        <f t="shared" si="3"/>
        <v>455035</v>
      </c>
      <c r="R25" s="194">
        <f t="shared" si="3"/>
        <v>477173</v>
      </c>
      <c r="S25" s="194">
        <f t="shared" si="3"/>
        <v>486550</v>
      </c>
      <c r="T25" s="194">
        <f t="shared" si="3"/>
        <v>493985</v>
      </c>
      <c r="U25" s="194">
        <f t="shared" si="3"/>
        <v>502641</v>
      </c>
      <c r="V25" s="194">
        <f t="shared" si="3"/>
        <v>526888</v>
      </c>
      <c r="W25" s="194">
        <f t="shared" si="3"/>
        <v>534323</v>
      </c>
      <c r="X25" s="194">
        <f t="shared" si="3"/>
        <v>541814</v>
      </c>
      <c r="Y25" s="194">
        <f t="shared" si="3"/>
        <v>565339</v>
      </c>
      <c r="Z25" s="194">
        <f t="shared" si="3"/>
        <v>568724</v>
      </c>
      <c r="AA25" s="194">
        <f t="shared" si="3"/>
        <v>574439</v>
      </c>
      <c r="AB25" s="194">
        <f t="shared" si="3"/>
        <v>582873</v>
      </c>
      <c r="AC25" s="194">
        <f t="shared" si="3"/>
        <v>592749</v>
      </c>
      <c r="AD25" s="194">
        <f t="shared" si="3"/>
        <v>601349</v>
      </c>
      <c r="AE25" s="194">
        <f t="shared" si="3"/>
        <v>611725</v>
      </c>
      <c r="AF25" s="194">
        <f t="shared" si="3"/>
        <v>628537</v>
      </c>
      <c r="AG25" s="194">
        <f t="shared" si="3"/>
        <v>639357</v>
      </c>
      <c r="AH25" s="194">
        <f t="shared" si="3"/>
        <v>660941</v>
      </c>
      <c r="AI25" s="194">
        <f t="shared" si="3"/>
        <v>679195</v>
      </c>
      <c r="AJ25" s="194">
        <f t="shared" si="3"/>
        <v>688572</v>
      </c>
      <c r="AK25" s="194">
        <f t="shared" si="3"/>
        <v>698449</v>
      </c>
      <c r="AL25" s="194">
        <f t="shared" si="3"/>
        <v>708270</v>
      </c>
      <c r="AM25" s="194">
        <f t="shared" si="3"/>
        <v>727024</v>
      </c>
      <c r="AN25" s="194">
        <f t="shared" si="3"/>
        <v>737344</v>
      </c>
      <c r="AO25" s="194">
        <f t="shared" si="3"/>
        <v>746499</v>
      </c>
      <c r="AP25" s="104"/>
      <c r="AQ25" s="18"/>
      <c r="AR25" s="18"/>
      <c r="AS25" s="133"/>
      <c r="AT25" s="133"/>
      <c r="AU25" s="133"/>
      <c r="AV25" s="133"/>
      <c r="AW25" s="133"/>
      <c r="AX25" s="133"/>
      <c r="AY25" s="133"/>
      <c r="AZ25" s="133"/>
    </row>
    <row r="26" spans="1:52" x14ac:dyDescent="0.25">
      <c r="A26" s="90">
        <v>2375</v>
      </c>
      <c r="B26" s="194">
        <f t="shared" ref="B26:AO26" si="4">ROUND(B79*РАСЧЕТНЫЙ_КОЭФФИЦИЕНТ,0)</f>
        <v>299343</v>
      </c>
      <c r="C26" s="194">
        <f t="shared" si="4"/>
        <v>305446</v>
      </c>
      <c r="D26" s="194">
        <f t="shared" si="4"/>
        <v>311772</v>
      </c>
      <c r="E26" s="194">
        <f t="shared" si="4"/>
        <v>318319</v>
      </c>
      <c r="F26" s="194">
        <f t="shared" si="4"/>
        <v>338183</v>
      </c>
      <c r="G26" s="194">
        <f t="shared" si="4"/>
        <v>358990</v>
      </c>
      <c r="H26" s="194">
        <f t="shared" si="4"/>
        <v>364871</v>
      </c>
      <c r="I26" s="194">
        <f t="shared" si="4"/>
        <v>371196</v>
      </c>
      <c r="J26" s="194">
        <f t="shared" si="4"/>
        <v>379131</v>
      </c>
      <c r="K26" s="194">
        <f t="shared" si="4"/>
        <v>386067</v>
      </c>
      <c r="L26" s="194">
        <f t="shared" si="4"/>
        <v>409148</v>
      </c>
      <c r="M26" s="194">
        <f t="shared" si="4"/>
        <v>431010</v>
      </c>
      <c r="N26" s="194">
        <f t="shared" si="4"/>
        <v>438722</v>
      </c>
      <c r="O26" s="194">
        <f t="shared" si="4"/>
        <v>440886</v>
      </c>
      <c r="P26" s="194">
        <f t="shared" si="4"/>
        <v>456755</v>
      </c>
      <c r="Q26" s="194">
        <f t="shared" si="4"/>
        <v>472846</v>
      </c>
      <c r="R26" s="194">
        <f t="shared" si="4"/>
        <v>516346</v>
      </c>
      <c r="S26" s="194">
        <f t="shared" si="4"/>
        <v>526278</v>
      </c>
      <c r="T26" s="194">
        <f t="shared" si="4"/>
        <v>534656</v>
      </c>
      <c r="U26" s="194">
        <f t="shared" si="4"/>
        <v>543256</v>
      </c>
      <c r="V26" s="194">
        <f t="shared" si="4"/>
        <v>568780</v>
      </c>
      <c r="W26" s="194">
        <f t="shared" si="4"/>
        <v>593914</v>
      </c>
      <c r="X26" s="194">
        <f t="shared" si="4"/>
        <v>602015</v>
      </c>
      <c r="Y26" s="194">
        <f t="shared" si="4"/>
        <v>609728</v>
      </c>
      <c r="Z26" s="194">
        <f t="shared" si="4"/>
        <v>613334</v>
      </c>
      <c r="AA26" s="194">
        <f t="shared" si="4"/>
        <v>631145</v>
      </c>
      <c r="AB26" s="194">
        <f t="shared" si="4"/>
        <v>641021</v>
      </c>
      <c r="AC26" s="194">
        <f t="shared" si="4"/>
        <v>652063</v>
      </c>
      <c r="AD26" s="194">
        <f t="shared" si="4"/>
        <v>663105</v>
      </c>
      <c r="AE26" s="194">
        <f t="shared" si="4"/>
        <v>672038</v>
      </c>
      <c r="AF26" s="194">
        <f t="shared" si="4"/>
        <v>694842</v>
      </c>
      <c r="AG26" s="194">
        <f t="shared" si="4"/>
        <v>705162</v>
      </c>
      <c r="AH26" s="194">
        <f t="shared" si="4"/>
        <v>730408</v>
      </c>
      <c r="AI26" s="194">
        <f t="shared" si="4"/>
        <v>750827</v>
      </c>
      <c r="AJ26" s="194">
        <f t="shared" si="4"/>
        <v>761646</v>
      </c>
      <c r="AK26" s="194">
        <f t="shared" si="4"/>
        <v>771967</v>
      </c>
      <c r="AL26" s="194">
        <f t="shared" si="4"/>
        <v>782786</v>
      </c>
      <c r="AM26" s="194">
        <f t="shared" si="4"/>
        <v>803427</v>
      </c>
      <c r="AN26" s="194">
        <f t="shared" si="4"/>
        <v>815467</v>
      </c>
      <c r="AO26" s="194">
        <f t="shared" si="4"/>
        <v>826231</v>
      </c>
      <c r="AP26" s="104"/>
      <c r="AQ26" s="18"/>
      <c r="AR26" s="18"/>
      <c r="AS26" s="133"/>
      <c r="AT26" s="133"/>
      <c r="AU26" s="133"/>
      <c r="AV26" s="133"/>
      <c r="AW26" s="133"/>
      <c r="AX26" s="133"/>
      <c r="AY26" s="133"/>
      <c r="AZ26" s="133"/>
    </row>
    <row r="27" spans="1:52" x14ac:dyDescent="0.25">
      <c r="A27" s="90">
        <v>2500</v>
      </c>
      <c r="B27" s="194">
        <f t="shared" ref="B27:AO27" si="5">ROUND(B80*РАСЧЕТНЫЙ_КОЭФФИЦИЕНТ,0)</f>
        <v>305169</v>
      </c>
      <c r="C27" s="194">
        <f t="shared" si="5"/>
        <v>311272</v>
      </c>
      <c r="D27" s="194">
        <f t="shared" si="5"/>
        <v>317653</v>
      </c>
      <c r="E27" s="194">
        <f t="shared" si="5"/>
        <v>335630</v>
      </c>
      <c r="F27" s="194">
        <f t="shared" si="5"/>
        <v>348614</v>
      </c>
      <c r="G27" s="194">
        <f t="shared" si="5"/>
        <v>369033</v>
      </c>
      <c r="H27" s="194">
        <f t="shared" si="5"/>
        <v>376246</v>
      </c>
      <c r="I27" s="194">
        <f t="shared" si="5"/>
        <v>390172</v>
      </c>
      <c r="J27" s="194">
        <f t="shared" si="5"/>
        <v>401713</v>
      </c>
      <c r="K27" s="194">
        <f t="shared" si="5"/>
        <v>421688</v>
      </c>
      <c r="L27" s="194">
        <f t="shared" si="5"/>
        <v>429844</v>
      </c>
      <c r="M27" s="194">
        <f t="shared" si="5"/>
        <v>450263</v>
      </c>
      <c r="N27" s="194">
        <f t="shared" si="5"/>
        <v>460805</v>
      </c>
      <c r="O27" s="194">
        <f t="shared" si="5"/>
        <v>481501</v>
      </c>
      <c r="P27" s="194">
        <f t="shared" si="5"/>
        <v>488437</v>
      </c>
      <c r="Q27" s="194">
        <f t="shared" si="5"/>
        <v>505970</v>
      </c>
      <c r="R27" s="194">
        <f t="shared" si="5"/>
        <v>526278</v>
      </c>
      <c r="S27" s="194">
        <f t="shared" si="5"/>
        <v>535100</v>
      </c>
      <c r="T27" s="194">
        <f t="shared" si="5"/>
        <v>543922</v>
      </c>
      <c r="U27" s="194">
        <f t="shared" si="5"/>
        <v>562676</v>
      </c>
      <c r="V27" s="194">
        <f t="shared" si="5"/>
        <v>579877</v>
      </c>
      <c r="W27" s="194">
        <f t="shared" si="5"/>
        <v>606787</v>
      </c>
      <c r="X27" s="194">
        <f t="shared" si="5"/>
        <v>614000</v>
      </c>
      <c r="Y27" s="194">
        <f t="shared" si="5"/>
        <v>622822</v>
      </c>
      <c r="Z27" s="194">
        <f t="shared" si="5"/>
        <v>650121</v>
      </c>
      <c r="AA27" s="194">
        <f t="shared" si="5"/>
        <v>673425</v>
      </c>
      <c r="AB27" s="194">
        <f t="shared" si="5"/>
        <v>684744</v>
      </c>
      <c r="AC27" s="194">
        <f t="shared" si="5"/>
        <v>695785</v>
      </c>
      <c r="AD27" s="194">
        <f t="shared" si="5"/>
        <v>707326</v>
      </c>
      <c r="AE27" s="194">
        <f t="shared" si="5"/>
        <v>719589</v>
      </c>
      <c r="AF27" s="194">
        <f t="shared" si="5"/>
        <v>741450</v>
      </c>
      <c r="AG27" s="194">
        <f t="shared" si="5"/>
        <v>752269</v>
      </c>
      <c r="AH27" s="194">
        <f t="shared" si="5"/>
        <v>777959</v>
      </c>
      <c r="AI27" s="194">
        <f t="shared" si="5"/>
        <v>803427</v>
      </c>
      <c r="AJ27" s="194">
        <f t="shared" si="5"/>
        <v>814746</v>
      </c>
      <c r="AK27" s="194">
        <f t="shared" si="5"/>
        <v>826509</v>
      </c>
      <c r="AL27" s="194">
        <f t="shared" si="5"/>
        <v>836829</v>
      </c>
      <c r="AM27" s="194">
        <f t="shared" si="5"/>
        <v>860355</v>
      </c>
      <c r="AN27" s="194">
        <f t="shared" si="5"/>
        <v>872617</v>
      </c>
      <c r="AO27" s="194">
        <f t="shared" si="5"/>
        <v>885822</v>
      </c>
      <c r="AP27" s="104"/>
      <c r="AQ27" s="18"/>
      <c r="AR27" s="18"/>
      <c r="AS27" s="133"/>
      <c r="AT27" s="133"/>
      <c r="AU27" s="133"/>
      <c r="AV27" s="133"/>
      <c r="AW27" s="133"/>
      <c r="AX27" s="133"/>
      <c r="AY27" s="133"/>
      <c r="AZ27" s="133"/>
    </row>
    <row r="28" spans="1:52" x14ac:dyDescent="0.25">
      <c r="A28" s="90">
        <v>2625</v>
      </c>
      <c r="B28" s="194">
        <f t="shared" ref="B28:AO28" si="6">ROUND(B81*РАСЧЕТНЫЙ_КОЭФФИЦИЕНТ,0)</f>
        <v>307277</v>
      </c>
      <c r="C28" s="194">
        <f t="shared" si="6"/>
        <v>315933</v>
      </c>
      <c r="D28" s="194">
        <f t="shared" si="6"/>
        <v>334188</v>
      </c>
      <c r="E28" s="194">
        <f t="shared" si="6"/>
        <v>351000</v>
      </c>
      <c r="F28" s="194">
        <f t="shared" si="6"/>
        <v>363262</v>
      </c>
      <c r="G28" s="194">
        <f t="shared" si="6"/>
        <v>377466</v>
      </c>
      <c r="H28" s="194">
        <f t="shared" si="6"/>
        <v>392836</v>
      </c>
      <c r="I28" s="194">
        <f t="shared" si="6"/>
        <v>411590</v>
      </c>
      <c r="J28" s="194">
        <f t="shared" si="6"/>
        <v>432730</v>
      </c>
      <c r="K28" s="194">
        <f t="shared" si="6"/>
        <v>442329</v>
      </c>
      <c r="L28" s="194">
        <f t="shared" si="6"/>
        <v>451206</v>
      </c>
      <c r="M28" s="194">
        <f t="shared" si="6"/>
        <v>472346</v>
      </c>
      <c r="N28" s="194">
        <f t="shared" si="6"/>
        <v>481002</v>
      </c>
      <c r="O28" s="194">
        <f t="shared" si="6"/>
        <v>504528</v>
      </c>
      <c r="P28" s="194">
        <f t="shared" si="6"/>
        <v>512739</v>
      </c>
      <c r="Q28" s="194">
        <f t="shared" si="6"/>
        <v>521118</v>
      </c>
      <c r="R28" s="194">
        <f t="shared" si="6"/>
        <v>548971</v>
      </c>
      <c r="S28" s="194">
        <f t="shared" si="6"/>
        <v>558848</v>
      </c>
      <c r="T28" s="194">
        <f t="shared" si="6"/>
        <v>568447</v>
      </c>
      <c r="U28" s="194">
        <f t="shared" si="6"/>
        <v>594636</v>
      </c>
      <c r="V28" s="194">
        <f t="shared" si="6"/>
        <v>606399</v>
      </c>
      <c r="W28" s="194">
        <f t="shared" si="6"/>
        <v>620825</v>
      </c>
      <c r="X28" s="194">
        <f t="shared" si="6"/>
        <v>628260</v>
      </c>
      <c r="Y28" s="194">
        <f t="shared" si="6"/>
        <v>649178</v>
      </c>
      <c r="Z28" s="194">
        <f t="shared" si="6"/>
        <v>658333</v>
      </c>
      <c r="AA28" s="194">
        <f t="shared" si="6"/>
        <v>673702</v>
      </c>
      <c r="AB28" s="194">
        <f t="shared" si="6"/>
        <v>684244</v>
      </c>
      <c r="AC28" s="194">
        <f t="shared" si="6"/>
        <v>696063</v>
      </c>
      <c r="AD28" s="194">
        <f t="shared" si="6"/>
        <v>707826</v>
      </c>
      <c r="AE28" s="194">
        <f t="shared" si="6"/>
        <v>717924</v>
      </c>
      <c r="AF28" s="194">
        <f t="shared" si="6"/>
        <v>739785</v>
      </c>
      <c r="AG28" s="194">
        <f t="shared" si="6"/>
        <v>750827</v>
      </c>
      <c r="AH28" s="194">
        <f t="shared" si="6"/>
        <v>803427</v>
      </c>
      <c r="AI28" s="194">
        <f t="shared" si="6"/>
        <v>850756</v>
      </c>
      <c r="AJ28" s="194">
        <f t="shared" si="6"/>
        <v>857469</v>
      </c>
      <c r="AK28" s="194">
        <f t="shared" si="6"/>
        <v>863517</v>
      </c>
      <c r="AL28" s="194">
        <f t="shared" si="6"/>
        <v>868567</v>
      </c>
      <c r="AM28" s="194">
        <f t="shared" si="6"/>
        <v>879331</v>
      </c>
      <c r="AN28" s="194">
        <f t="shared" si="6"/>
        <v>884657</v>
      </c>
      <c r="AO28" s="194">
        <f t="shared" si="6"/>
        <v>887043</v>
      </c>
      <c r="AP28" s="104"/>
      <c r="AQ28" s="18"/>
      <c r="AR28" s="18"/>
      <c r="AS28" s="133"/>
      <c r="AT28" s="133"/>
      <c r="AU28" s="133"/>
      <c r="AV28" s="133"/>
      <c r="AW28" s="133"/>
      <c r="AX28" s="133"/>
      <c r="AY28" s="133"/>
      <c r="AZ28" s="133"/>
    </row>
    <row r="29" spans="1:52" x14ac:dyDescent="0.25">
      <c r="A29" s="90">
        <v>2750</v>
      </c>
      <c r="B29" s="194">
        <f t="shared" ref="B29:AO29" si="7">ROUND(B82*РАСЧЕТНЫЙ_КОЭФФИЦИЕНТ,0)</f>
        <v>320816</v>
      </c>
      <c r="C29" s="194">
        <f t="shared" si="7"/>
        <v>334465</v>
      </c>
      <c r="D29" s="194">
        <f t="shared" si="7"/>
        <v>344064</v>
      </c>
      <c r="E29" s="194">
        <f t="shared" si="7"/>
        <v>361598</v>
      </c>
      <c r="F29" s="194">
        <f t="shared" si="7"/>
        <v>373138</v>
      </c>
      <c r="G29" s="194">
        <f t="shared" si="7"/>
        <v>395000</v>
      </c>
      <c r="H29" s="194">
        <f t="shared" si="7"/>
        <v>402934</v>
      </c>
      <c r="I29" s="194">
        <f t="shared" si="7"/>
        <v>424296</v>
      </c>
      <c r="J29" s="194">
        <f t="shared" si="7"/>
        <v>447156</v>
      </c>
      <c r="K29" s="194">
        <f t="shared" si="7"/>
        <v>455312</v>
      </c>
      <c r="L29" s="194">
        <f t="shared" si="7"/>
        <v>464190</v>
      </c>
      <c r="M29" s="194">
        <f t="shared" si="7"/>
        <v>486994</v>
      </c>
      <c r="N29" s="194">
        <f t="shared" si="7"/>
        <v>496871</v>
      </c>
      <c r="O29" s="194">
        <f t="shared" si="7"/>
        <v>521118</v>
      </c>
      <c r="P29" s="194">
        <f t="shared" si="7"/>
        <v>529274</v>
      </c>
      <c r="Q29" s="194">
        <f t="shared" si="7"/>
        <v>537208</v>
      </c>
      <c r="R29" s="194">
        <f t="shared" si="7"/>
        <v>567004</v>
      </c>
      <c r="S29" s="194">
        <f t="shared" si="7"/>
        <v>578323</v>
      </c>
      <c r="T29" s="194">
        <f t="shared" si="7"/>
        <v>589143</v>
      </c>
      <c r="U29" s="194">
        <f t="shared" si="7"/>
        <v>616774</v>
      </c>
      <c r="V29" s="194">
        <f t="shared" si="7"/>
        <v>626817</v>
      </c>
      <c r="W29" s="194">
        <f t="shared" si="7"/>
        <v>640078</v>
      </c>
      <c r="X29" s="194">
        <f t="shared" si="7"/>
        <v>649178</v>
      </c>
      <c r="Y29" s="194">
        <f t="shared" si="7"/>
        <v>670318</v>
      </c>
      <c r="Z29" s="194">
        <f t="shared" si="7"/>
        <v>680638</v>
      </c>
      <c r="AA29" s="194">
        <f t="shared" si="7"/>
        <v>696063</v>
      </c>
      <c r="AB29" s="194">
        <f t="shared" si="7"/>
        <v>708048</v>
      </c>
      <c r="AC29" s="194">
        <f t="shared" si="7"/>
        <v>719810</v>
      </c>
      <c r="AD29" s="194">
        <f t="shared" si="7"/>
        <v>730408</v>
      </c>
      <c r="AE29" s="194">
        <f t="shared" si="7"/>
        <v>742393</v>
      </c>
      <c r="AF29" s="194">
        <f t="shared" si="7"/>
        <v>765697</v>
      </c>
      <c r="AG29" s="194">
        <f t="shared" si="7"/>
        <v>777515</v>
      </c>
      <c r="AH29" s="194">
        <f t="shared" si="7"/>
        <v>851477</v>
      </c>
      <c r="AI29" s="194">
        <f t="shared" si="7"/>
        <v>854140</v>
      </c>
      <c r="AJ29" s="194">
        <f t="shared" si="7"/>
        <v>857747</v>
      </c>
      <c r="AK29" s="194">
        <f t="shared" si="7"/>
        <v>870231</v>
      </c>
      <c r="AL29" s="194">
        <f t="shared" si="7"/>
        <v>873838</v>
      </c>
      <c r="AM29" s="194">
        <f t="shared" si="7"/>
        <v>887764</v>
      </c>
      <c r="AN29" s="194">
        <f t="shared" si="7"/>
        <v>899028</v>
      </c>
      <c r="AO29" s="194">
        <f t="shared" si="7"/>
        <v>911068</v>
      </c>
      <c r="AP29" s="104"/>
      <c r="AQ29" s="18"/>
      <c r="AR29" s="18"/>
      <c r="AS29" s="133"/>
      <c r="AT29" s="133"/>
      <c r="AU29" s="133"/>
      <c r="AV29" s="133"/>
      <c r="AW29" s="133"/>
      <c r="AX29" s="133"/>
      <c r="AY29" s="133"/>
      <c r="AZ29" s="133"/>
    </row>
    <row r="30" spans="1:52" ht="15" customHeight="1" x14ac:dyDescent="0.25">
      <c r="A30" s="90">
        <v>2875</v>
      </c>
      <c r="B30" s="194">
        <f t="shared" ref="B30:AO30" si="8">ROUND(B83*РАСЧЕТНЫЙ_КОЭФФИЦИЕНТ,0)</f>
        <v>326031</v>
      </c>
      <c r="C30" s="194">
        <f t="shared" si="8"/>
        <v>342400</v>
      </c>
      <c r="D30" s="194">
        <f t="shared" si="8"/>
        <v>350279</v>
      </c>
      <c r="E30" s="194">
        <f t="shared" si="8"/>
        <v>367867</v>
      </c>
      <c r="F30" s="194">
        <f t="shared" si="8"/>
        <v>379630</v>
      </c>
      <c r="G30" s="194">
        <f t="shared" si="8"/>
        <v>401713</v>
      </c>
      <c r="H30" s="194">
        <f t="shared" si="8"/>
        <v>410868</v>
      </c>
      <c r="I30" s="194">
        <f t="shared" si="8"/>
        <v>432452</v>
      </c>
      <c r="J30" s="194">
        <f t="shared" si="8"/>
        <v>455312</v>
      </c>
      <c r="K30" s="194">
        <f t="shared" si="8"/>
        <v>464190</v>
      </c>
      <c r="L30" s="194">
        <f t="shared" si="8"/>
        <v>472846</v>
      </c>
      <c r="M30" s="194">
        <f t="shared" si="8"/>
        <v>494207</v>
      </c>
      <c r="N30" s="194">
        <f t="shared" si="8"/>
        <v>506248</v>
      </c>
      <c r="O30" s="194">
        <f t="shared" si="8"/>
        <v>530495</v>
      </c>
      <c r="P30" s="194">
        <f t="shared" si="8"/>
        <v>538928</v>
      </c>
      <c r="Q30" s="194">
        <f t="shared" si="8"/>
        <v>563397</v>
      </c>
      <c r="R30" s="194">
        <f t="shared" si="8"/>
        <v>576381</v>
      </c>
      <c r="S30" s="194">
        <f t="shared" si="8"/>
        <v>589143</v>
      </c>
      <c r="T30" s="194">
        <f t="shared" si="8"/>
        <v>596078</v>
      </c>
      <c r="U30" s="194">
        <f t="shared" si="8"/>
        <v>624209</v>
      </c>
      <c r="V30" s="194">
        <f t="shared" si="8"/>
        <v>635972</v>
      </c>
      <c r="W30" s="194">
        <f t="shared" si="8"/>
        <v>665268</v>
      </c>
      <c r="X30" s="194">
        <f t="shared" si="8"/>
        <v>673203</v>
      </c>
      <c r="Y30" s="194">
        <f t="shared" si="8"/>
        <v>682358</v>
      </c>
      <c r="Z30" s="194">
        <f t="shared" si="8"/>
        <v>713818</v>
      </c>
      <c r="AA30" s="194">
        <f t="shared" si="8"/>
        <v>739064</v>
      </c>
      <c r="AB30" s="194">
        <f t="shared" si="8"/>
        <v>750549</v>
      </c>
      <c r="AC30" s="194">
        <f t="shared" si="8"/>
        <v>763810</v>
      </c>
      <c r="AD30" s="194">
        <f t="shared" si="8"/>
        <v>776294</v>
      </c>
      <c r="AE30" s="194">
        <f t="shared" si="8"/>
        <v>787835</v>
      </c>
      <c r="AF30" s="194">
        <f t="shared" si="8"/>
        <v>811583</v>
      </c>
      <c r="AG30" s="194">
        <f t="shared" si="8"/>
        <v>823124</v>
      </c>
      <c r="AH30" s="194">
        <f t="shared" si="8"/>
        <v>869732</v>
      </c>
      <c r="AI30" s="194">
        <f t="shared" si="8"/>
        <v>877222</v>
      </c>
      <c r="AJ30" s="194">
        <f t="shared" si="8"/>
        <v>889429</v>
      </c>
      <c r="AK30" s="194">
        <f t="shared" si="8"/>
        <v>902191</v>
      </c>
      <c r="AL30" s="194">
        <f t="shared" si="8"/>
        <v>915174</v>
      </c>
      <c r="AM30" s="194">
        <f t="shared" si="8"/>
        <v>941585</v>
      </c>
      <c r="AN30" s="194">
        <f t="shared" si="8"/>
        <v>951406</v>
      </c>
      <c r="AO30" s="194">
        <f t="shared" si="8"/>
        <v>977873</v>
      </c>
      <c r="AP30" s="104"/>
      <c r="AQ30" s="18"/>
      <c r="AR30" s="18"/>
      <c r="AS30" s="133"/>
      <c r="AT30" s="133"/>
      <c r="AU30" s="133"/>
      <c r="AV30" s="133"/>
      <c r="AW30" s="133"/>
      <c r="AX30" s="133"/>
      <c r="AY30" s="133"/>
      <c r="AZ30" s="133"/>
    </row>
    <row r="31" spans="1:52" ht="15" customHeight="1" x14ac:dyDescent="0.25">
      <c r="A31" s="90">
        <v>3000</v>
      </c>
      <c r="B31" s="194">
        <f t="shared" ref="B31:AO31" si="9">ROUND(B84*РАСЧЕТНЫЙ_КОЭФФИЦИЕНТ,0)</f>
        <v>357658</v>
      </c>
      <c r="C31" s="194">
        <f t="shared" si="9"/>
        <v>366702</v>
      </c>
      <c r="D31" s="194">
        <f t="shared" si="9"/>
        <v>375968</v>
      </c>
      <c r="E31" s="194">
        <f t="shared" si="9"/>
        <v>392114</v>
      </c>
      <c r="F31" s="194">
        <f t="shared" si="9"/>
        <v>410092</v>
      </c>
      <c r="G31" s="194">
        <f t="shared" si="9"/>
        <v>436114</v>
      </c>
      <c r="H31" s="194">
        <f t="shared" si="9"/>
        <v>444215</v>
      </c>
      <c r="I31" s="194">
        <f t="shared" si="9"/>
        <v>459640</v>
      </c>
      <c r="J31" s="194">
        <f t="shared" si="9"/>
        <v>491821</v>
      </c>
      <c r="K31" s="194">
        <f t="shared" si="9"/>
        <v>501198</v>
      </c>
      <c r="L31" s="194">
        <f t="shared" si="9"/>
        <v>512018</v>
      </c>
      <c r="M31" s="194">
        <f t="shared" si="9"/>
        <v>522838</v>
      </c>
      <c r="N31" s="194">
        <f t="shared" si="9"/>
        <v>549249</v>
      </c>
      <c r="O31" s="194">
        <f t="shared" si="9"/>
        <v>575438</v>
      </c>
      <c r="P31" s="194">
        <f t="shared" si="9"/>
        <v>585758</v>
      </c>
      <c r="Q31" s="194">
        <f t="shared" si="9"/>
        <v>597022</v>
      </c>
      <c r="R31" s="194">
        <f t="shared" si="9"/>
        <v>637970</v>
      </c>
      <c r="S31" s="194">
        <f t="shared" si="9"/>
        <v>650842</v>
      </c>
      <c r="T31" s="194">
        <f t="shared" si="9"/>
        <v>661717</v>
      </c>
      <c r="U31" s="194">
        <f t="shared" si="9"/>
        <v>671427</v>
      </c>
      <c r="V31" s="194">
        <f t="shared" si="9"/>
        <v>702610</v>
      </c>
      <c r="W31" s="194">
        <f t="shared" si="9"/>
        <v>734070</v>
      </c>
      <c r="X31" s="194">
        <f t="shared" si="9"/>
        <v>744224</v>
      </c>
      <c r="Y31" s="194">
        <f t="shared" si="9"/>
        <v>755099</v>
      </c>
      <c r="Z31" s="194">
        <f t="shared" si="9"/>
        <v>758040</v>
      </c>
      <c r="AA31" s="194">
        <f t="shared" si="9"/>
        <v>782509</v>
      </c>
      <c r="AB31" s="194">
        <f t="shared" si="9"/>
        <v>797934</v>
      </c>
      <c r="AC31" s="194">
        <f t="shared" si="9"/>
        <v>810862</v>
      </c>
      <c r="AD31" s="194">
        <f t="shared" si="9"/>
        <v>821959</v>
      </c>
      <c r="AE31" s="194">
        <f t="shared" si="9"/>
        <v>836108</v>
      </c>
      <c r="AF31" s="194">
        <f t="shared" si="9"/>
        <v>862519</v>
      </c>
      <c r="AG31" s="194">
        <f t="shared" si="9"/>
        <v>875724</v>
      </c>
      <c r="AH31" s="194">
        <f t="shared" si="9"/>
        <v>913232</v>
      </c>
      <c r="AI31" s="194">
        <f t="shared" si="9"/>
        <v>938201</v>
      </c>
      <c r="AJ31" s="194">
        <f t="shared" si="9"/>
        <v>945691</v>
      </c>
      <c r="AK31" s="194">
        <f t="shared" si="9"/>
        <v>959340</v>
      </c>
      <c r="AL31" s="194">
        <f t="shared" si="9"/>
        <v>972324</v>
      </c>
      <c r="AM31" s="194">
        <f t="shared" si="9"/>
        <v>1010997</v>
      </c>
      <c r="AN31" s="194">
        <f t="shared" si="9"/>
        <v>1017988</v>
      </c>
      <c r="AO31" s="194">
        <f t="shared" si="9"/>
        <v>1026145</v>
      </c>
      <c r="AP31" s="104"/>
      <c r="AQ31" s="18"/>
      <c r="AR31" s="18"/>
      <c r="AS31" s="133"/>
      <c r="AT31" s="133"/>
      <c r="AU31" s="133"/>
      <c r="AV31" s="133"/>
      <c r="AW31" s="133"/>
      <c r="AX31" s="133"/>
      <c r="AY31" s="133"/>
      <c r="AZ31" s="133"/>
    </row>
    <row r="32" spans="1:52" x14ac:dyDescent="0.25">
      <c r="A32" s="90">
        <v>3125</v>
      </c>
      <c r="B32" s="194">
        <f t="shared" ref="B32:AO32" si="10">ROUND(B85*РАСЧЕТНЫЙ_КОЭФФИЦИЕНТ,0)</f>
        <v>363096</v>
      </c>
      <c r="C32" s="194">
        <f t="shared" si="10"/>
        <v>372806</v>
      </c>
      <c r="D32" s="194">
        <f t="shared" si="10"/>
        <v>385623</v>
      </c>
      <c r="E32" s="194">
        <f t="shared" si="10"/>
        <v>414697</v>
      </c>
      <c r="F32" s="194">
        <f t="shared" si="10"/>
        <v>429567</v>
      </c>
      <c r="G32" s="194">
        <f t="shared" si="10"/>
        <v>447156</v>
      </c>
      <c r="H32" s="194">
        <f t="shared" si="10"/>
        <v>457199</v>
      </c>
      <c r="I32" s="194">
        <f t="shared" si="10"/>
        <v>491100</v>
      </c>
      <c r="J32" s="194">
        <f t="shared" si="10"/>
        <v>517456</v>
      </c>
      <c r="K32" s="194">
        <f t="shared" si="10"/>
        <v>526056</v>
      </c>
      <c r="L32" s="194">
        <f t="shared" si="10"/>
        <v>535100</v>
      </c>
      <c r="M32" s="194">
        <f t="shared" si="10"/>
        <v>561012</v>
      </c>
      <c r="N32" s="194">
        <f t="shared" si="10"/>
        <v>574439</v>
      </c>
      <c r="O32" s="194">
        <f t="shared" si="10"/>
        <v>603624</v>
      </c>
      <c r="P32" s="194">
        <f t="shared" si="10"/>
        <v>614444</v>
      </c>
      <c r="Q32" s="194">
        <f t="shared" si="10"/>
        <v>625652</v>
      </c>
      <c r="R32" s="194">
        <f t="shared" si="10"/>
        <v>648623</v>
      </c>
      <c r="S32" s="194">
        <f t="shared" si="10"/>
        <v>661717</v>
      </c>
      <c r="T32" s="194">
        <f t="shared" si="10"/>
        <v>671871</v>
      </c>
      <c r="U32" s="194">
        <f t="shared" si="10"/>
        <v>695563</v>
      </c>
      <c r="V32" s="194">
        <f t="shared" si="10"/>
        <v>714373</v>
      </c>
      <c r="W32" s="194">
        <f t="shared" si="10"/>
        <v>746277</v>
      </c>
      <c r="X32" s="194">
        <f t="shared" si="10"/>
        <v>755543</v>
      </c>
      <c r="Y32" s="194">
        <f t="shared" si="10"/>
        <v>764809</v>
      </c>
      <c r="Z32" s="194">
        <f t="shared" si="10"/>
        <v>784229</v>
      </c>
      <c r="AA32" s="194">
        <f t="shared" si="10"/>
        <v>794549</v>
      </c>
      <c r="AB32" s="194">
        <f t="shared" si="10"/>
        <v>801041</v>
      </c>
      <c r="AC32" s="194">
        <f t="shared" si="10"/>
        <v>806534</v>
      </c>
      <c r="AD32" s="194">
        <f t="shared" si="10"/>
        <v>819296</v>
      </c>
      <c r="AE32" s="194">
        <f t="shared" si="10"/>
        <v>832279</v>
      </c>
      <c r="AF32" s="194">
        <f t="shared" si="10"/>
        <v>857747</v>
      </c>
      <c r="AG32" s="194">
        <f t="shared" si="10"/>
        <v>881772</v>
      </c>
      <c r="AH32" s="194">
        <f t="shared" si="10"/>
        <v>900526</v>
      </c>
      <c r="AI32" s="194">
        <f t="shared" si="10"/>
        <v>926937</v>
      </c>
      <c r="AJ32" s="194">
        <f t="shared" si="10"/>
        <v>950463</v>
      </c>
      <c r="AK32" s="194">
        <f t="shared" si="10"/>
        <v>971880</v>
      </c>
      <c r="AL32" s="194">
        <f t="shared" si="10"/>
        <v>979759</v>
      </c>
      <c r="AM32" s="194">
        <f t="shared" si="10"/>
        <v>990856</v>
      </c>
      <c r="AN32" s="194">
        <f t="shared" si="10"/>
        <v>1005005</v>
      </c>
      <c r="AO32" s="194">
        <f t="shared" si="10"/>
        <v>1016324</v>
      </c>
      <c r="AP32" s="104"/>
      <c r="AQ32" s="18"/>
      <c r="AR32" s="18"/>
      <c r="AS32" s="133"/>
      <c r="AT32" s="133"/>
      <c r="AU32" s="133"/>
      <c r="AV32" s="133"/>
      <c r="AW32" s="133"/>
      <c r="AX32" s="133"/>
      <c r="AY32" s="133"/>
      <c r="AZ32" s="133"/>
    </row>
    <row r="33" spans="1:52" x14ac:dyDescent="0.25">
      <c r="A33" s="90">
        <v>3250</v>
      </c>
      <c r="B33" s="194">
        <f t="shared" ref="B33:AO33" si="11">ROUND(B86*РАСЧЕТНЫЙ_КОЭФФИЦИЕНТ,0)</f>
        <v>368478</v>
      </c>
      <c r="C33" s="194">
        <f t="shared" si="11"/>
        <v>384679</v>
      </c>
      <c r="D33" s="194">
        <f t="shared" si="11"/>
        <v>398606</v>
      </c>
      <c r="E33" s="194">
        <f t="shared" si="11"/>
        <v>420190</v>
      </c>
      <c r="F33" s="194">
        <f t="shared" si="11"/>
        <v>435837</v>
      </c>
      <c r="G33" s="194">
        <f t="shared" si="11"/>
        <v>454091</v>
      </c>
      <c r="H33" s="194">
        <f t="shared" si="11"/>
        <v>463469</v>
      </c>
      <c r="I33" s="194">
        <f t="shared" si="11"/>
        <v>496871</v>
      </c>
      <c r="J33" s="194">
        <f t="shared" si="11"/>
        <v>525612</v>
      </c>
      <c r="K33" s="194">
        <f t="shared" si="11"/>
        <v>534212</v>
      </c>
      <c r="L33" s="194">
        <f t="shared" si="11"/>
        <v>544144</v>
      </c>
      <c r="M33" s="194">
        <f t="shared" si="11"/>
        <v>568724</v>
      </c>
      <c r="N33" s="194">
        <f t="shared" si="11"/>
        <v>583039</v>
      </c>
      <c r="O33" s="194">
        <f t="shared" si="11"/>
        <v>614000</v>
      </c>
      <c r="P33" s="194">
        <f t="shared" si="11"/>
        <v>623932</v>
      </c>
      <c r="Q33" s="194">
        <f t="shared" si="11"/>
        <v>652562</v>
      </c>
      <c r="R33" s="194">
        <f t="shared" si="11"/>
        <v>666711</v>
      </c>
      <c r="S33" s="194">
        <f t="shared" si="11"/>
        <v>678751</v>
      </c>
      <c r="T33" s="194">
        <f t="shared" si="11"/>
        <v>690736</v>
      </c>
      <c r="U33" s="194">
        <f t="shared" si="11"/>
        <v>724138</v>
      </c>
      <c r="V33" s="194">
        <f t="shared" si="11"/>
        <v>736623</v>
      </c>
      <c r="W33" s="194">
        <f t="shared" si="11"/>
        <v>756875</v>
      </c>
      <c r="X33" s="194">
        <f t="shared" si="11"/>
        <v>767528</v>
      </c>
      <c r="Y33" s="194">
        <f t="shared" si="11"/>
        <v>790221</v>
      </c>
      <c r="Z33" s="194">
        <f t="shared" si="11"/>
        <v>798655</v>
      </c>
      <c r="AA33" s="194">
        <f t="shared" si="11"/>
        <v>803427</v>
      </c>
      <c r="AB33" s="194">
        <f t="shared" si="11"/>
        <v>816910</v>
      </c>
      <c r="AC33" s="194">
        <f t="shared" si="11"/>
        <v>830559</v>
      </c>
      <c r="AD33" s="194">
        <f t="shared" si="11"/>
        <v>842821</v>
      </c>
      <c r="AE33" s="194">
        <f t="shared" si="11"/>
        <v>856748</v>
      </c>
      <c r="AF33" s="194">
        <f t="shared" si="11"/>
        <v>882937</v>
      </c>
      <c r="AG33" s="194">
        <f t="shared" si="11"/>
        <v>896198</v>
      </c>
      <c r="AH33" s="194">
        <f t="shared" si="11"/>
        <v>948077</v>
      </c>
      <c r="AI33" s="194">
        <f t="shared" si="11"/>
        <v>958897</v>
      </c>
      <c r="AJ33" s="194">
        <f t="shared" si="11"/>
        <v>975931</v>
      </c>
      <c r="AK33" s="194">
        <f t="shared" si="11"/>
        <v>999734</v>
      </c>
      <c r="AL33" s="194">
        <f t="shared" si="11"/>
        <v>1014160</v>
      </c>
      <c r="AM33" s="194">
        <f t="shared" si="11"/>
        <v>1175123</v>
      </c>
      <c r="AN33" s="194">
        <f t="shared" si="11"/>
        <v>1178452</v>
      </c>
      <c r="AO33" s="194">
        <f t="shared" si="11"/>
        <v>1182558</v>
      </c>
      <c r="AP33" s="104"/>
      <c r="AQ33" s="18"/>
      <c r="AR33" s="18"/>
      <c r="AS33" s="133"/>
      <c r="AT33" s="133"/>
      <c r="AU33" s="133"/>
      <c r="AV33" s="133"/>
      <c r="AW33" s="133"/>
      <c r="AX33" s="133"/>
      <c r="AY33" s="133"/>
      <c r="AZ33" s="133"/>
    </row>
    <row r="34" spans="1:52" x14ac:dyDescent="0.25">
      <c r="A34" s="90">
        <v>3375</v>
      </c>
      <c r="B34" s="194">
        <f t="shared" ref="B34:AO34" si="12">ROUND(B87*РАСЧЕТНЫЙ_КОЭФФИЦИЕНТ,0)</f>
        <v>391782</v>
      </c>
      <c r="C34" s="194">
        <f t="shared" si="12"/>
        <v>400382</v>
      </c>
      <c r="D34" s="194">
        <f t="shared" si="12"/>
        <v>409426</v>
      </c>
      <c r="E34" s="194">
        <f t="shared" si="12"/>
        <v>425739</v>
      </c>
      <c r="F34" s="194">
        <f t="shared" si="12"/>
        <v>447156</v>
      </c>
      <c r="G34" s="194">
        <f t="shared" si="12"/>
        <v>474732</v>
      </c>
      <c r="H34" s="194">
        <f t="shared" si="12"/>
        <v>485829</v>
      </c>
      <c r="I34" s="194">
        <f t="shared" si="12"/>
        <v>505027</v>
      </c>
      <c r="J34" s="194">
        <f t="shared" si="12"/>
        <v>533546</v>
      </c>
      <c r="K34" s="194">
        <f t="shared" si="12"/>
        <v>542812</v>
      </c>
      <c r="L34" s="194">
        <f t="shared" si="12"/>
        <v>551857</v>
      </c>
      <c r="M34" s="194">
        <f t="shared" si="12"/>
        <v>577602</v>
      </c>
      <c r="N34" s="194">
        <f t="shared" si="12"/>
        <v>593415</v>
      </c>
      <c r="O34" s="194">
        <f t="shared" si="12"/>
        <v>623932</v>
      </c>
      <c r="P34" s="194">
        <f t="shared" si="12"/>
        <v>632754</v>
      </c>
      <c r="Q34" s="194">
        <f t="shared" si="12"/>
        <v>659276</v>
      </c>
      <c r="R34" s="194">
        <f t="shared" si="12"/>
        <v>675866</v>
      </c>
      <c r="S34" s="194">
        <f t="shared" si="12"/>
        <v>689571</v>
      </c>
      <c r="T34" s="194">
        <f t="shared" si="12"/>
        <v>701334</v>
      </c>
      <c r="U34" s="194">
        <f t="shared" si="12"/>
        <v>734736</v>
      </c>
      <c r="V34" s="194">
        <f t="shared" si="12"/>
        <v>747220</v>
      </c>
      <c r="W34" s="194">
        <f t="shared" si="12"/>
        <v>768638</v>
      </c>
      <c r="X34" s="194">
        <f t="shared" si="12"/>
        <v>791442</v>
      </c>
      <c r="Y34" s="194">
        <f t="shared" si="12"/>
        <v>801762</v>
      </c>
      <c r="Z34" s="194">
        <f t="shared" si="12"/>
        <v>818796</v>
      </c>
      <c r="AA34" s="194">
        <f t="shared" si="12"/>
        <v>844985</v>
      </c>
      <c r="AB34" s="194">
        <f t="shared" si="12"/>
        <v>860133</v>
      </c>
      <c r="AC34" s="194">
        <f t="shared" si="12"/>
        <v>874559</v>
      </c>
      <c r="AD34" s="194">
        <f t="shared" si="12"/>
        <v>887265</v>
      </c>
      <c r="AE34" s="194">
        <f t="shared" si="12"/>
        <v>902191</v>
      </c>
      <c r="AF34" s="194">
        <f t="shared" si="12"/>
        <v>947356</v>
      </c>
      <c r="AG34" s="194">
        <f t="shared" si="12"/>
        <v>953126</v>
      </c>
      <c r="AH34" s="194">
        <f t="shared" si="12"/>
        <v>976152</v>
      </c>
      <c r="AI34" s="194">
        <f t="shared" si="12"/>
        <v>1004505</v>
      </c>
      <c r="AJ34" s="194">
        <f t="shared" si="12"/>
        <v>1035300</v>
      </c>
      <c r="AK34" s="194">
        <f t="shared" si="12"/>
        <v>1048006</v>
      </c>
      <c r="AL34" s="194">
        <f t="shared" si="12"/>
        <v>1152540</v>
      </c>
      <c r="AM34" s="194">
        <f t="shared" si="12"/>
        <v>1175345</v>
      </c>
      <c r="AN34" s="194">
        <f t="shared" si="12"/>
        <v>1180671</v>
      </c>
      <c r="AO34" s="194">
        <f t="shared" si="12"/>
        <v>1208747</v>
      </c>
      <c r="AP34" s="104"/>
      <c r="AQ34" s="18"/>
      <c r="AR34" s="18"/>
      <c r="AS34" s="133"/>
      <c r="AT34" s="133"/>
      <c r="AU34" s="133"/>
      <c r="AV34" s="133"/>
      <c r="AW34" s="133"/>
      <c r="AX34" s="133"/>
      <c r="AY34" s="133"/>
      <c r="AZ34" s="133"/>
    </row>
    <row r="35" spans="1:52" x14ac:dyDescent="0.25">
      <c r="A35" s="90">
        <v>3500</v>
      </c>
      <c r="B35" s="194">
        <f t="shared" ref="B35:AO35" si="13">ROUND(B88*РАСЧЕТНЫЙ_КОЭФФИЦИЕНТ,0)</f>
        <v>407595</v>
      </c>
      <c r="C35" s="194">
        <f t="shared" si="13"/>
        <v>416861</v>
      </c>
      <c r="D35" s="194">
        <f t="shared" si="13"/>
        <v>426571</v>
      </c>
      <c r="E35" s="194">
        <f t="shared" si="13"/>
        <v>456977</v>
      </c>
      <c r="F35" s="194">
        <f t="shared" si="13"/>
        <v>473789</v>
      </c>
      <c r="G35" s="194">
        <f t="shared" si="13"/>
        <v>495983</v>
      </c>
      <c r="H35" s="194">
        <f t="shared" si="13"/>
        <v>504805</v>
      </c>
      <c r="I35" s="194">
        <f t="shared" si="13"/>
        <v>522338</v>
      </c>
      <c r="J35" s="194">
        <f t="shared" si="13"/>
        <v>554076</v>
      </c>
      <c r="K35" s="194">
        <f t="shared" si="13"/>
        <v>564951</v>
      </c>
      <c r="L35" s="194">
        <f t="shared" si="13"/>
        <v>576270</v>
      </c>
      <c r="M35" s="194">
        <f t="shared" si="13"/>
        <v>602348</v>
      </c>
      <c r="N35" s="194">
        <f t="shared" si="13"/>
        <v>621269</v>
      </c>
      <c r="O35" s="194">
        <f t="shared" si="13"/>
        <v>655170</v>
      </c>
      <c r="P35" s="194">
        <f t="shared" si="13"/>
        <v>665768</v>
      </c>
      <c r="Q35" s="194">
        <f t="shared" si="13"/>
        <v>695064</v>
      </c>
      <c r="R35" s="194">
        <f t="shared" si="13"/>
        <v>710711</v>
      </c>
      <c r="S35" s="194">
        <f t="shared" si="13"/>
        <v>723195</v>
      </c>
      <c r="T35" s="194">
        <f t="shared" si="13"/>
        <v>734736</v>
      </c>
      <c r="U35" s="194">
        <f t="shared" si="13"/>
        <v>768859</v>
      </c>
      <c r="V35" s="194">
        <f t="shared" si="13"/>
        <v>777515</v>
      </c>
      <c r="W35" s="194">
        <f t="shared" si="13"/>
        <v>809919</v>
      </c>
      <c r="X35" s="194">
        <f t="shared" si="13"/>
        <v>819518</v>
      </c>
      <c r="Y35" s="194">
        <f t="shared" si="13"/>
        <v>830837</v>
      </c>
      <c r="Z35" s="194">
        <f t="shared" si="13"/>
        <v>840214</v>
      </c>
      <c r="AA35" s="194">
        <f t="shared" si="13"/>
        <v>868567</v>
      </c>
      <c r="AB35" s="194">
        <f t="shared" si="13"/>
        <v>882937</v>
      </c>
      <c r="AC35" s="194">
        <f t="shared" si="13"/>
        <v>897863</v>
      </c>
      <c r="AD35" s="194">
        <f t="shared" si="13"/>
        <v>932929</v>
      </c>
      <c r="AE35" s="194">
        <f t="shared" si="13"/>
        <v>938700</v>
      </c>
      <c r="AF35" s="194">
        <f t="shared" si="13"/>
        <v>959118</v>
      </c>
      <c r="AG35" s="194">
        <f t="shared" si="13"/>
        <v>968717</v>
      </c>
      <c r="AH35" s="194">
        <f t="shared" si="13"/>
        <v>1002841</v>
      </c>
      <c r="AI35" s="194">
        <f t="shared" si="13"/>
        <v>1039628</v>
      </c>
      <c r="AJ35" s="194">
        <f t="shared" si="13"/>
        <v>1062432</v>
      </c>
      <c r="AK35" s="194">
        <f t="shared" si="13"/>
        <v>1156369</v>
      </c>
      <c r="AL35" s="194">
        <f t="shared" si="13"/>
        <v>1176343</v>
      </c>
      <c r="AM35" s="194">
        <f t="shared" si="13"/>
        <v>1213075</v>
      </c>
      <c r="AN35" s="194">
        <f t="shared" si="13"/>
        <v>1215017</v>
      </c>
      <c r="AO35" s="194">
        <f t="shared" si="13"/>
        <v>1227001</v>
      </c>
      <c r="AP35" s="104"/>
      <c r="AQ35" s="18"/>
      <c r="AR35" s="18"/>
      <c r="AS35" s="133"/>
      <c r="AT35" s="133"/>
      <c r="AU35" s="133"/>
      <c r="AV35" s="133"/>
      <c r="AW35" s="133"/>
      <c r="AX35" s="133"/>
      <c r="AY35" s="133"/>
      <c r="AZ35" s="133"/>
    </row>
    <row r="36" spans="1:52" x14ac:dyDescent="0.25">
      <c r="A36" s="90">
        <v>3625</v>
      </c>
      <c r="B36" s="194">
        <f t="shared" ref="B36:AO36" si="14">ROUND(B89*РАСЧЕТНЫЙ_КОЭФФИЦИЕНТ,0)</f>
        <v>414863</v>
      </c>
      <c r="C36" s="194">
        <f t="shared" si="14"/>
        <v>423186</v>
      </c>
      <c r="D36" s="194">
        <f t="shared" si="14"/>
        <v>431786</v>
      </c>
      <c r="E36" s="194">
        <f t="shared" si="14"/>
        <v>461305</v>
      </c>
      <c r="F36" s="194">
        <f t="shared" si="14"/>
        <v>477617</v>
      </c>
      <c r="G36" s="194">
        <f t="shared" si="14"/>
        <v>500755</v>
      </c>
      <c r="H36" s="194">
        <f t="shared" si="14"/>
        <v>519675</v>
      </c>
      <c r="I36" s="194">
        <f t="shared" si="14"/>
        <v>544643</v>
      </c>
      <c r="J36" s="194">
        <f t="shared" si="14"/>
        <v>575660</v>
      </c>
      <c r="K36" s="194">
        <f t="shared" si="14"/>
        <v>588144</v>
      </c>
      <c r="L36" s="194">
        <f t="shared" si="14"/>
        <v>598964</v>
      </c>
      <c r="M36" s="194">
        <f t="shared" si="14"/>
        <v>628038</v>
      </c>
      <c r="N36" s="194">
        <f t="shared" si="14"/>
        <v>645849</v>
      </c>
      <c r="O36" s="194">
        <f t="shared" si="14"/>
        <v>680638</v>
      </c>
      <c r="P36" s="194">
        <f t="shared" si="14"/>
        <v>692678</v>
      </c>
      <c r="Q36" s="194">
        <f t="shared" si="14"/>
        <v>704219</v>
      </c>
      <c r="R36" s="194">
        <f t="shared" si="14"/>
        <v>741672</v>
      </c>
      <c r="S36" s="194">
        <f t="shared" si="14"/>
        <v>754655</v>
      </c>
      <c r="T36" s="194">
        <f t="shared" si="14"/>
        <v>765974</v>
      </c>
      <c r="U36" s="194">
        <f t="shared" si="14"/>
        <v>777016</v>
      </c>
      <c r="V36" s="194">
        <f t="shared" si="14"/>
        <v>811361</v>
      </c>
      <c r="W36" s="194">
        <f t="shared" si="14"/>
        <v>836108</v>
      </c>
      <c r="X36" s="194">
        <f t="shared" si="14"/>
        <v>855805</v>
      </c>
      <c r="Y36" s="194">
        <f t="shared" si="14"/>
        <v>865404</v>
      </c>
      <c r="Z36" s="194">
        <f t="shared" si="14"/>
        <v>888486</v>
      </c>
      <c r="AA36" s="194">
        <f t="shared" si="14"/>
        <v>919946</v>
      </c>
      <c r="AB36" s="194">
        <f t="shared" si="14"/>
        <v>935593</v>
      </c>
      <c r="AC36" s="194">
        <f t="shared" si="14"/>
        <v>971603</v>
      </c>
      <c r="AD36" s="194">
        <f t="shared" si="14"/>
        <v>972823</v>
      </c>
      <c r="AE36" s="194">
        <f t="shared" si="14"/>
        <v>1005227</v>
      </c>
      <c r="AF36" s="194">
        <f t="shared" si="14"/>
        <v>1016324</v>
      </c>
      <c r="AG36" s="194">
        <f t="shared" si="14"/>
        <v>1031194</v>
      </c>
      <c r="AH36" s="194">
        <f t="shared" si="14"/>
        <v>1075638</v>
      </c>
      <c r="AI36" s="194">
        <f t="shared" si="14"/>
        <v>1211632</v>
      </c>
      <c r="AJ36" s="194">
        <f t="shared" si="14"/>
        <v>1231607</v>
      </c>
      <c r="AK36" s="194">
        <f t="shared" si="14"/>
        <v>1236378</v>
      </c>
      <c r="AL36" s="194">
        <f t="shared" si="14"/>
        <v>1240928</v>
      </c>
      <c r="AM36" s="194">
        <f t="shared" si="14"/>
        <v>1250805</v>
      </c>
      <c r="AN36" s="194">
        <f t="shared" si="14"/>
        <v>1318774</v>
      </c>
      <c r="AO36" s="194">
        <f t="shared" si="14"/>
        <v>1330814</v>
      </c>
      <c r="AP36" s="104"/>
      <c r="AQ36" s="18"/>
      <c r="AR36" s="18"/>
      <c r="AS36" s="133"/>
      <c r="AT36" s="133"/>
      <c r="AU36" s="133"/>
      <c r="AV36" s="133"/>
      <c r="AW36" s="133"/>
      <c r="AX36" s="133"/>
      <c r="AY36" s="133"/>
      <c r="AZ36" s="133"/>
    </row>
    <row r="37" spans="1:52" x14ac:dyDescent="0.25">
      <c r="A37" s="90">
        <v>3750</v>
      </c>
      <c r="B37" s="194">
        <f t="shared" ref="B37:AO37" si="15">ROUND(B90*РАСЧЕТНЫЙ_КОЭФФИЦИЕНТ,0)</f>
        <v>446046</v>
      </c>
      <c r="C37" s="194">
        <f t="shared" si="15"/>
        <v>457809</v>
      </c>
      <c r="D37" s="194">
        <f t="shared" si="15"/>
        <v>470016</v>
      </c>
      <c r="E37" s="194">
        <f t="shared" si="15"/>
        <v>488437</v>
      </c>
      <c r="F37" s="194">
        <f t="shared" si="15"/>
        <v>516124</v>
      </c>
      <c r="G37" s="194">
        <f t="shared" si="15"/>
        <v>548694</v>
      </c>
      <c r="H37" s="194">
        <f t="shared" si="15"/>
        <v>559957</v>
      </c>
      <c r="I37" s="194">
        <f t="shared" si="15"/>
        <v>571720</v>
      </c>
      <c r="J37" s="194">
        <f t="shared" si="15"/>
        <v>616941</v>
      </c>
      <c r="K37" s="194">
        <f t="shared" si="15"/>
        <v>629591</v>
      </c>
      <c r="L37" s="194">
        <f t="shared" si="15"/>
        <v>644073</v>
      </c>
      <c r="M37" s="194">
        <f t="shared" si="15"/>
        <v>659221</v>
      </c>
      <c r="N37" s="194">
        <f t="shared" si="15"/>
        <v>695175</v>
      </c>
      <c r="O37" s="194">
        <f t="shared" si="15"/>
        <v>731129</v>
      </c>
      <c r="P37" s="194">
        <f t="shared" si="15"/>
        <v>743336</v>
      </c>
      <c r="Q37" s="194">
        <f t="shared" si="15"/>
        <v>754378</v>
      </c>
      <c r="R37" s="194">
        <f t="shared" si="15"/>
        <v>782897</v>
      </c>
      <c r="S37" s="194">
        <f t="shared" si="15"/>
        <v>796880</v>
      </c>
      <c r="T37" s="194">
        <f t="shared" si="15"/>
        <v>809586</v>
      </c>
      <c r="U37" s="194">
        <f t="shared" si="15"/>
        <v>821293</v>
      </c>
      <c r="V37" s="194">
        <f t="shared" si="15"/>
        <v>857026</v>
      </c>
      <c r="W37" s="194">
        <f t="shared" si="15"/>
        <v>892314</v>
      </c>
      <c r="X37" s="194">
        <f t="shared" si="15"/>
        <v>904965</v>
      </c>
      <c r="Y37" s="194">
        <f t="shared" si="15"/>
        <v>917172</v>
      </c>
      <c r="Z37" s="194">
        <f t="shared" si="15"/>
        <v>918781</v>
      </c>
      <c r="AA37" s="194">
        <f t="shared" si="15"/>
        <v>933651</v>
      </c>
      <c r="AB37" s="194">
        <f t="shared" si="15"/>
        <v>949020</v>
      </c>
      <c r="AC37" s="194">
        <f t="shared" si="15"/>
        <v>950463</v>
      </c>
      <c r="AD37" s="194">
        <f t="shared" si="15"/>
        <v>959840</v>
      </c>
      <c r="AE37" s="194">
        <f t="shared" si="15"/>
        <v>976152</v>
      </c>
      <c r="AF37" s="194">
        <f t="shared" si="15"/>
        <v>1008833</v>
      </c>
      <c r="AG37" s="194">
        <f t="shared" si="15"/>
        <v>1025645</v>
      </c>
      <c r="AH37" s="194">
        <f t="shared" si="15"/>
        <v>1179672</v>
      </c>
      <c r="AI37" s="194">
        <f t="shared" si="15"/>
        <v>1182558</v>
      </c>
      <c r="AJ37" s="194">
        <f t="shared" si="15"/>
        <v>1202976</v>
      </c>
      <c r="AK37" s="194">
        <f t="shared" si="15"/>
        <v>1216459</v>
      </c>
      <c r="AL37" s="194">
        <f t="shared" si="15"/>
        <v>1227001</v>
      </c>
      <c r="AM37" s="194">
        <f t="shared" si="15"/>
        <v>1284429</v>
      </c>
      <c r="AN37" s="194">
        <f t="shared" si="15"/>
        <v>1286371</v>
      </c>
      <c r="AO37" s="194">
        <f t="shared" si="15"/>
        <v>1291642</v>
      </c>
      <c r="AP37" s="104"/>
      <c r="AQ37" s="18"/>
      <c r="AR37" s="18"/>
      <c r="AS37" s="133"/>
      <c r="AT37" s="133"/>
      <c r="AU37" s="133"/>
      <c r="AV37" s="133"/>
      <c r="AW37" s="133"/>
      <c r="AX37" s="133"/>
      <c r="AY37" s="133"/>
      <c r="AZ37" s="133"/>
    </row>
    <row r="38" spans="1:52" x14ac:dyDescent="0.25">
      <c r="A38" s="90">
        <v>3875</v>
      </c>
      <c r="B38" s="194">
        <f t="shared" ref="B38:AO38" si="16">ROUND(B91*РАСЧЕТНЫЙ_КОЭФФИЦИЕНТ,0)</f>
        <v>453037</v>
      </c>
      <c r="C38" s="194">
        <f t="shared" si="16"/>
        <v>464134</v>
      </c>
      <c r="D38" s="194">
        <f t="shared" si="16"/>
        <v>475453</v>
      </c>
      <c r="E38" s="194">
        <f t="shared" si="16"/>
        <v>492543</v>
      </c>
      <c r="F38" s="194">
        <f t="shared" si="16"/>
        <v>522005</v>
      </c>
      <c r="G38" s="194">
        <f t="shared" si="16"/>
        <v>557738</v>
      </c>
      <c r="H38" s="194">
        <f t="shared" si="16"/>
        <v>567670</v>
      </c>
      <c r="I38" s="194">
        <f t="shared" si="16"/>
        <v>585758</v>
      </c>
      <c r="J38" s="194">
        <f t="shared" si="16"/>
        <v>624653</v>
      </c>
      <c r="K38" s="194">
        <f t="shared" si="16"/>
        <v>637748</v>
      </c>
      <c r="L38" s="194">
        <f t="shared" si="16"/>
        <v>652895</v>
      </c>
      <c r="M38" s="194">
        <f t="shared" si="16"/>
        <v>668043</v>
      </c>
      <c r="N38" s="194">
        <f t="shared" si="16"/>
        <v>704441</v>
      </c>
      <c r="O38" s="194">
        <f t="shared" si="16"/>
        <v>741727</v>
      </c>
      <c r="P38" s="194">
        <f t="shared" si="16"/>
        <v>753712</v>
      </c>
      <c r="Q38" s="194">
        <f t="shared" si="16"/>
        <v>765697</v>
      </c>
      <c r="R38" s="194">
        <f t="shared" si="16"/>
        <v>792385</v>
      </c>
      <c r="S38" s="194">
        <f t="shared" si="16"/>
        <v>805702</v>
      </c>
      <c r="T38" s="194">
        <f t="shared" si="16"/>
        <v>818630</v>
      </c>
      <c r="U38" s="194">
        <f t="shared" si="16"/>
        <v>839215</v>
      </c>
      <c r="V38" s="194">
        <f t="shared" si="16"/>
        <v>867457</v>
      </c>
      <c r="W38" s="194">
        <f t="shared" si="16"/>
        <v>904965</v>
      </c>
      <c r="X38" s="194">
        <f t="shared" si="16"/>
        <v>916950</v>
      </c>
      <c r="Y38" s="194">
        <f t="shared" si="16"/>
        <v>937979</v>
      </c>
      <c r="Z38" s="194">
        <f t="shared" si="16"/>
        <v>948077</v>
      </c>
      <c r="AA38" s="194">
        <f t="shared" si="16"/>
        <v>956733</v>
      </c>
      <c r="AB38" s="194">
        <f t="shared" si="16"/>
        <v>971880</v>
      </c>
      <c r="AC38" s="194">
        <f t="shared" si="16"/>
        <v>987971</v>
      </c>
      <c r="AD38" s="194">
        <f t="shared" si="16"/>
        <v>1004062</v>
      </c>
      <c r="AE38" s="194">
        <f t="shared" si="16"/>
        <v>1020374</v>
      </c>
      <c r="AF38" s="194">
        <f t="shared" si="16"/>
        <v>1134507</v>
      </c>
      <c r="AG38" s="194">
        <f t="shared" si="16"/>
        <v>1146048</v>
      </c>
      <c r="AH38" s="194">
        <f t="shared" si="16"/>
        <v>1225836</v>
      </c>
      <c r="AI38" s="194">
        <f t="shared" si="16"/>
        <v>1238542</v>
      </c>
      <c r="AJ38" s="194">
        <f t="shared" si="16"/>
        <v>1281765</v>
      </c>
      <c r="AK38" s="194">
        <f t="shared" si="16"/>
        <v>1294305</v>
      </c>
      <c r="AL38" s="194">
        <f t="shared" si="16"/>
        <v>1329150</v>
      </c>
      <c r="AM38" s="194">
        <f t="shared" si="16"/>
        <v>1360610</v>
      </c>
      <c r="AN38" s="194">
        <f t="shared" si="16"/>
        <v>1362496</v>
      </c>
      <c r="AO38" s="194">
        <f t="shared" si="16"/>
        <v>1363717</v>
      </c>
      <c r="AP38" s="104"/>
      <c r="AQ38" s="134" t="s">
        <v>558</v>
      </c>
      <c r="AR38" s="18"/>
      <c r="AS38" s="133"/>
      <c r="AT38" s="133"/>
      <c r="AU38" s="133"/>
      <c r="AV38" s="134" t="s">
        <v>550</v>
      </c>
      <c r="AW38" s="133"/>
      <c r="AX38" s="133"/>
      <c r="AY38" s="133"/>
      <c r="AZ38" s="133"/>
    </row>
    <row r="39" spans="1:52" x14ac:dyDescent="0.25">
      <c r="A39" s="90">
        <v>4000</v>
      </c>
      <c r="B39" s="194">
        <f t="shared" ref="B39:AO39" si="17">ROUND(B92*РАСЧЕТНЫЙ_КОЭФФИЦИЕНТ,0)</f>
        <v>468851</v>
      </c>
      <c r="C39" s="194">
        <f t="shared" si="17"/>
        <v>480392</v>
      </c>
      <c r="D39" s="194">
        <f t="shared" si="17"/>
        <v>492154</v>
      </c>
      <c r="E39" s="194">
        <f t="shared" si="17"/>
        <v>509577</v>
      </c>
      <c r="F39" s="194">
        <f t="shared" si="17"/>
        <v>534434</v>
      </c>
      <c r="G39" s="194">
        <f t="shared" si="17"/>
        <v>564729</v>
      </c>
      <c r="H39" s="194">
        <f t="shared" si="17"/>
        <v>575105</v>
      </c>
      <c r="I39" s="194">
        <f t="shared" si="17"/>
        <v>593193</v>
      </c>
      <c r="J39" s="194">
        <f t="shared" si="17"/>
        <v>631866</v>
      </c>
      <c r="K39" s="194">
        <f t="shared" si="17"/>
        <v>644073</v>
      </c>
      <c r="L39" s="194">
        <f t="shared" si="17"/>
        <v>657168</v>
      </c>
      <c r="M39" s="194">
        <f t="shared" si="17"/>
        <v>684022</v>
      </c>
      <c r="N39" s="194">
        <f t="shared" si="17"/>
        <v>710323</v>
      </c>
      <c r="O39" s="194">
        <f t="shared" si="17"/>
        <v>750993</v>
      </c>
      <c r="P39" s="194">
        <f t="shared" si="17"/>
        <v>764143</v>
      </c>
      <c r="Q39" s="194">
        <f t="shared" si="17"/>
        <v>776572</v>
      </c>
      <c r="R39" s="194">
        <f t="shared" si="17"/>
        <v>810640</v>
      </c>
      <c r="S39" s="194">
        <f t="shared" si="17"/>
        <v>824345</v>
      </c>
      <c r="T39" s="194">
        <f t="shared" si="17"/>
        <v>836829</v>
      </c>
      <c r="U39" s="194">
        <f t="shared" si="17"/>
        <v>875502</v>
      </c>
      <c r="V39" s="194">
        <f t="shared" si="17"/>
        <v>887764</v>
      </c>
      <c r="W39" s="194">
        <f t="shared" si="17"/>
        <v>924274</v>
      </c>
      <c r="X39" s="194">
        <f t="shared" si="17"/>
        <v>937479</v>
      </c>
      <c r="Y39" s="194">
        <f t="shared" si="17"/>
        <v>950962</v>
      </c>
      <c r="Z39" s="194">
        <f t="shared" si="17"/>
        <v>953847</v>
      </c>
      <c r="AA39" s="194">
        <f t="shared" si="17"/>
        <v>957454</v>
      </c>
      <c r="AB39" s="194">
        <f t="shared" si="17"/>
        <v>993741</v>
      </c>
      <c r="AC39" s="194">
        <f t="shared" si="17"/>
        <v>999956</v>
      </c>
      <c r="AD39" s="194">
        <f t="shared" si="17"/>
        <v>1005504</v>
      </c>
      <c r="AE39" s="194">
        <f t="shared" si="17"/>
        <v>1111426</v>
      </c>
      <c r="AF39" s="194">
        <f t="shared" si="17"/>
        <v>1142664</v>
      </c>
      <c r="AG39" s="194">
        <f t="shared" si="17"/>
        <v>1153983</v>
      </c>
      <c r="AH39" s="194">
        <f t="shared" si="17"/>
        <v>1225836</v>
      </c>
      <c r="AI39" s="194">
        <f t="shared" si="17"/>
        <v>1252969</v>
      </c>
      <c r="AJ39" s="194">
        <f t="shared" si="17"/>
        <v>1281765</v>
      </c>
      <c r="AK39" s="194">
        <f t="shared" si="17"/>
        <v>1302683</v>
      </c>
      <c r="AL39" s="194">
        <f t="shared" si="17"/>
        <v>1329816</v>
      </c>
      <c r="AM39" s="194">
        <f t="shared" si="17"/>
        <v>1360610</v>
      </c>
      <c r="AN39" s="194">
        <f t="shared" si="17"/>
        <v>1362996</v>
      </c>
      <c r="AO39" s="194">
        <f t="shared" si="17"/>
        <v>1365881</v>
      </c>
      <c r="AP39" s="104"/>
      <c r="AQ39" s="134" t="s">
        <v>269</v>
      </c>
      <c r="AR39" s="18"/>
      <c r="AS39" s="133"/>
      <c r="AT39" s="133"/>
      <c r="AU39" s="133"/>
      <c r="AV39" s="134" t="s">
        <v>262</v>
      </c>
      <c r="AW39" s="133"/>
      <c r="AX39" s="133"/>
      <c r="AY39" s="133"/>
      <c r="AZ39" s="133"/>
    </row>
    <row r="40" spans="1:52" x14ac:dyDescent="0.25">
      <c r="A40" s="90">
        <v>4125</v>
      </c>
      <c r="B40" s="194">
        <f t="shared" ref="B40:AO40" si="18">ROUND(B93*РАСЧЕТНЫЙ_КОЭФФИЦИЕНТ,0)</f>
        <v>475675</v>
      </c>
      <c r="C40" s="194">
        <f t="shared" si="18"/>
        <v>486939</v>
      </c>
      <c r="D40" s="194">
        <f t="shared" si="18"/>
        <v>498258</v>
      </c>
      <c r="E40" s="194">
        <f t="shared" si="18"/>
        <v>516790</v>
      </c>
      <c r="F40" s="194">
        <f t="shared" si="18"/>
        <v>548694</v>
      </c>
      <c r="G40" s="194">
        <f t="shared" si="18"/>
        <v>586424</v>
      </c>
      <c r="H40" s="194">
        <f t="shared" si="18"/>
        <v>599296</v>
      </c>
      <c r="I40" s="194">
        <f t="shared" si="18"/>
        <v>619660</v>
      </c>
      <c r="J40" s="194">
        <f t="shared" si="18"/>
        <v>657889</v>
      </c>
      <c r="K40" s="194">
        <f t="shared" si="18"/>
        <v>668487</v>
      </c>
      <c r="L40" s="194">
        <f t="shared" si="18"/>
        <v>681859</v>
      </c>
      <c r="M40" s="194">
        <f t="shared" si="18"/>
        <v>709712</v>
      </c>
      <c r="N40" s="194">
        <f t="shared" si="18"/>
        <v>734514</v>
      </c>
      <c r="O40" s="194">
        <f t="shared" si="18"/>
        <v>773853</v>
      </c>
      <c r="P40" s="194">
        <f t="shared" si="18"/>
        <v>790554</v>
      </c>
      <c r="Q40" s="194">
        <f t="shared" si="18"/>
        <v>805924</v>
      </c>
      <c r="R40" s="194">
        <f t="shared" si="18"/>
        <v>843099</v>
      </c>
      <c r="S40" s="194">
        <f t="shared" si="18"/>
        <v>857469</v>
      </c>
      <c r="T40" s="194">
        <f t="shared" si="18"/>
        <v>869732</v>
      </c>
      <c r="U40" s="194">
        <f t="shared" si="18"/>
        <v>906518</v>
      </c>
      <c r="V40" s="194">
        <f t="shared" si="18"/>
        <v>918503</v>
      </c>
      <c r="W40" s="194">
        <f t="shared" si="18"/>
        <v>949298</v>
      </c>
      <c r="X40" s="194">
        <f t="shared" si="18"/>
        <v>970881</v>
      </c>
      <c r="Y40" s="194">
        <f t="shared" si="18"/>
        <v>983865</v>
      </c>
      <c r="Z40" s="194">
        <f t="shared" si="18"/>
        <v>986251</v>
      </c>
      <c r="AA40" s="194">
        <f t="shared" si="18"/>
        <v>990856</v>
      </c>
      <c r="AB40" s="194">
        <f t="shared" si="18"/>
        <v>993963</v>
      </c>
      <c r="AC40" s="194">
        <f t="shared" si="18"/>
        <v>1009111</v>
      </c>
      <c r="AD40" s="194">
        <f t="shared" si="18"/>
        <v>1090563</v>
      </c>
      <c r="AE40" s="194">
        <f t="shared" si="18"/>
        <v>1145327</v>
      </c>
      <c r="AF40" s="194">
        <f t="shared" si="18"/>
        <v>1155647</v>
      </c>
      <c r="AG40" s="194">
        <f t="shared" si="18"/>
        <v>1167188</v>
      </c>
      <c r="AH40" s="194">
        <f t="shared" si="18"/>
        <v>1255854</v>
      </c>
      <c r="AI40" s="194">
        <f t="shared" si="18"/>
        <v>1258240</v>
      </c>
      <c r="AJ40" s="194">
        <f t="shared" si="18"/>
        <v>1282764</v>
      </c>
      <c r="AK40" s="194">
        <f t="shared" si="18"/>
        <v>1318774</v>
      </c>
      <c r="AL40" s="194">
        <f t="shared" si="18"/>
        <v>1331314</v>
      </c>
      <c r="AM40" s="194">
        <f t="shared" si="18"/>
        <v>1361331</v>
      </c>
      <c r="AN40" s="194">
        <f t="shared" si="18"/>
        <v>1363218</v>
      </c>
      <c r="AO40" s="194">
        <f t="shared" si="18"/>
        <v>1427636</v>
      </c>
      <c r="AP40" s="104"/>
      <c r="AQ40" s="14"/>
      <c r="AR40" s="14"/>
      <c r="AS40" s="14"/>
      <c r="AT40" s="14"/>
      <c r="AU40" s="14"/>
      <c r="AV40" s="14"/>
      <c r="AW40" s="133"/>
      <c r="AX40" s="133"/>
      <c r="AY40" s="133"/>
      <c r="AZ40" s="133"/>
    </row>
    <row r="41" spans="1:52" x14ac:dyDescent="0.25">
      <c r="A41" s="90">
        <v>4250</v>
      </c>
      <c r="B41" s="194">
        <f t="shared" ref="B41:AO41" si="19">ROUND(B94*РАСЧЕТНЫЙ_КОЭФФИЦИЕНТ,0)</f>
        <v>481779</v>
      </c>
      <c r="C41" s="194">
        <f t="shared" si="19"/>
        <v>493264</v>
      </c>
      <c r="D41" s="194">
        <f t="shared" si="19"/>
        <v>504805</v>
      </c>
      <c r="E41" s="194">
        <f t="shared" si="19"/>
        <v>537486</v>
      </c>
      <c r="F41" s="194">
        <f t="shared" si="19"/>
        <v>561234</v>
      </c>
      <c r="G41" s="194">
        <f t="shared" si="19"/>
        <v>593692</v>
      </c>
      <c r="H41" s="194">
        <f t="shared" si="19"/>
        <v>606565</v>
      </c>
      <c r="I41" s="194">
        <f t="shared" si="19"/>
        <v>626373</v>
      </c>
      <c r="J41" s="194">
        <f t="shared" si="19"/>
        <v>665768</v>
      </c>
      <c r="K41" s="194">
        <f t="shared" si="19"/>
        <v>676643</v>
      </c>
      <c r="L41" s="194">
        <f t="shared" si="19"/>
        <v>690181</v>
      </c>
      <c r="M41" s="194">
        <f t="shared" si="19"/>
        <v>717425</v>
      </c>
      <c r="N41" s="194">
        <f t="shared" si="19"/>
        <v>743336</v>
      </c>
      <c r="O41" s="194">
        <f t="shared" si="19"/>
        <v>782897</v>
      </c>
      <c r="P41" s="194">
        <f t="shared" si="19"/>
        <v>797823</v>
      </c>
      <c r="Q41" s="194">
        <f t="shared" si="19"/>
        <v>812970</v>
      </c>
      <c r="R41" s="194">
        <f t="shared" si="19"/>
        <v>849812</v>
      </c>
      <c r="S41" s="194">
        <f t="shared" si="19"/>
        <v>864683</v>
      </c>
      <c r="T41" s="194">
        <f t="shared" si="19"/>
        <v>877444</v>
      </c>
      <c r="U41" s="194">
        <f t="shared" si="19"/>
        <v>918503</v>
      </c>
      <c r="V41" s="194">
        <f t="shared" si="19"/>
        <v>929822</v>
      </c>
      <c r="W41" s="194">
        <f t="shared" si="19"/>
        <v>968995</v>
      </c>
      <c r="X41" s="194">
        <f t="shared" si="19"/>
        <v>981701</v>
      </c>
      <c r="Y41" s="194">
        <f t="shared" si="19"/>
        <v>995184</v>
      </c>
      <c r="Z41" s="194">
        <f t="shared" si="19"/>
        <v>999956</v>
      </c>
      <c r="AA41" s="194">
        <f t="shared" si="19"/>
        <v>1004283</v>
      </c>
      <c r="AB41" s="194">
        <f t="shared" si="19"/>
        <v>1014881</v>
      </c>
      <c r="AC41" s="194">
        <f t="shared" si="19"/>
        <v>1093892</v>
      </c>
      <c r="AD41" s="194">
        <f t="shared" si="19"/>
        <v>1146048</v>
      </c>
      <c r="AE41" s="194">
        <f t="shared" si="19"/>
        <v>1161418</v>
      </c>
      <c r="AF41" s="194">
        <f t="shared" si="19"/>
        <v>1219788</v>
      </c>
      <c r="AG41" s="194">
        <f t="shared" si="19"/>
        <v>1231607</v>
      </c>
      <c r="AH41" s="194">
        <f t="shared" si="19"/>
        <v>1257740</v>
      </c>
      <c r="AI41" s="194">
        <f t="shared" si="19"/>
        <v>1284651</v>
      </c>
      <c r="AJ41" s="194">
        <f t="shared" si="19"/>
        <v>1298355</v>
      </c>
      <c r="AK41" s="194">
        <f t="shared" si="19"/>
        <v>1333922</v>
      </c>
      <c r="AL41" s="194">
        <f t="shared" si="19"/>
        <v>1351233</v>
      </c>
      <c r="AM41" s="194">
        <f t="shared" si="19"/>
        <v>1362996</v>
      </c>
      <c r="AN41" s="194">
        <f t="shared" si="19"/>
        <v>1432907</v>
      </c>
      <c r="AO41" s="194">
        <f t="shared" si="19"/>
        <v>1433629</v>
      </c>
      <c r="AP41" s="104"/>
      <c r="AQ41" s="18"/>
      <c r="AR41" s="18"/>
      <c r="AS41" s="133"/>
      <c r="AT41" s="133"/>
      <c r="AU41" s="133"/>
      <c r="AV41" s="133"/>
      <c r="AW41" s="133"/>
      <c r="AX41" s="133"/>
      <c r="AY41" s="133"/>
      <c r="AZ41" s="133"/>
    </row>
    <row r="42" spans="1:52" x14ac:dyDescent="0.25">
      <c r="A42" s="90">
        <v>4375</v>
      </c>
      <c r="B42" s="194">
        <f t="shared" ref="B42:AO42" si="20">ROUND(B95*РАСЧЕТНЫЙ_КОЭФФИЦИЕНТ,0)</f>
        <v>487882</v>
      </c>
      <c r="C42" s="194">
        <f t="shared" si="20"/>
        <v>498702</v>
      </c>
      <c r="D42" s="194">
        <f t="shared" si="20"/>
        <v>509577</v>
      </c>
      <c r="E42" s="194">
        <f t="shared" si="20"/>
        <v>540815</v>
      </c>
      <c r="F42" s="194">
        <f t="shared" si="20"/>
        <v>565339</v>
      </c>
      <c r="G42" s="194">
        <f t="shared" si="20"/>
        <v>597743</v>
      </c>
      <c r="H42" s="194">
        <f t="shared" si="20"/>
        <v>612225</v>
      </c>
      <c r="I42" s="194">
        <f t="shared" si="20"/>
        <v>634030</v>
      </c>
      <c r="J42" s="194">
        <f t="shared" si="20"/>
        <v>673924</v>
      </c>
      <c r="K42" s="194">
        <f t="shared" si="20"/>
        <v>685243</v>
      </c>
      <c r="L42" s="194">
        <f t="shared" si="20"/>
        <v>698782</v>
      </c>
      <c r="M42" s="194">
        <f t="shared" si="20"/>
        <v>726802</v>
      </c>
      <c r="N42" s="194">
        <f t="shared" si="20"/>
        <v>753046</v>
      </c>
      <c r="O42" s="194">
        <f t="shared" si="20"/>
        <v>793051</v>
      </c>
      <c r="P42" s="194">
        <f t="shared" si="20"/>
        <v>808199</v>
      </c>
      <c r="Q42" s="194">
        <f t="shared" si="20"/>
        <v>847871</v>
      </c>
      <c r="R42" s="194">
        <f t="shared" si="20"/>
        <v>858690</v>
      </c>
      <c r="S42" s="194">
        <f t="shared" si="20"/>
        <v>875003</v>
      </c>
      <c r="T42" s="194">
        <f t="shared" si="20"/>
        <v>888708</v>
      </c>
      <c r="U42" s="194">
        <f t="shared" si="20"/>
        <v>929323</v>
      </c>
      <c r="V42" s="194">
        <f t="shared" si="20"/>
        <v>941585</v>
      </c>
      <c r="W42" s="194">
        <f t="shared" si="20"/>
        <v>972102</v>
      </c>
      <c r="X42" s="194">
        <f t="shared" si="20"/>
        <v>985918</v>
      </c>
      <c r="Y42" s="194">
        <f t="shared" si="20"/>
        <v>1036964</v>
      </c>
      <c r="Z42" s="194">
        <f t="shared" si="20"/>
        <v>1026644</v>
      </c>
      <c r="AA42" s="194">
        <f t="shared" si="20"/>
        <v>1041958</v>
      </c>
      <c r="AB42" s="194">
        <f t="shared" si="20"/>
        <v>1094392</v>
      </c>
      <c r="AC42" s="194">
        <f t="shared" si="20"/>
        <v>1151319</v>
      </c>
      <c r="AD42" s="194">
        <f t="shared" si="20"/>
        <v>1163804</v>
      </c>
      <c r="AE42" s="194">
        <f t="shared" si="20"/>
        <v>1227001</v>
      </c>
      <c r="AF42" s="194">
        <f t="shared" si="20"/>
        <v>1234436</v>
      </c>
      <c r="AG42" s="194">
        <f t="shared" si="20"/>
        <v>1249584</v>
      </c>
      <c r="AH42" s="194">
        <f t="shared" si="20"/>
        <v>1329816</v>
      </c>
      <c r="AI42" s="194">
        <f t="shared" si="20"/>
        <v>1331536</v>
      </c>
      <c r="AJ42" s="194">
        <f t="shared" si="20"/>
        <v>1333922</v>
      </c>
      <c r="AK42" s="194">
        <f t="shared" si="20"/>
        <v>1350012</v>
      </c>
      <c r="AL42" s="194">
        <f t="shared" si="20"/>
        <v>1366380</v>
      </c>
      <c r="AM42" s="194">
        <f t="shared" si="20"/>
        <v>1421866</v>
      </c>
      <c r="AN42" s="194">
        <f t="shared" si="20"/>
        <v>1433407</v>
      </c>
      <c r="AO42" s="194">
        <f t="shared" si="20"/>
        <v>1435293</v>
      </c>
      <c r="AP42" s="104"/>
      <c r="AQ42" s="18"/>
      <c r="AR42" s="18"/>
      <c r="AS42" s="133"/>
      <c r="AT42" s="133"/>
      <c r="AU42" s="133"/>
      <c r="AV42" s="133"/>
      <c r="AW42" s="133"/>
      <c r="AX42" s="133"/>
      <c r="AY42" s="133"/>
      <c r="AZ42" s="133"/>
    </row>
    <row r="43" spans="1:52" x14ac:dyDescent="0.25">
      <c r="A43" s="90">
        <v>4500</v>
      </c>
      <c r="B43" s="194">
        <f t="shared" ref="B43:AO43" si="21">ROUND(B96*РАСЧЕТНЫЙ_КОЭФФИЦИЕНТ,0)</f>
        <v>521340</v>
      </c>
      <c r="C43" s="194">
        <f t="shared" si="21"/>
        <v>534212</v>
      </c>
      <c r="D43" s="194">
        <f t="shared" si="21"/>
        <v>547751</v>
      </c>
      <c r="E43" s="194">
        <f t="shared" si="21"/>
        <v>566283</v>
      </c>
      <c r="F43" s="194">
        <f t="shared" si="21"/>
        <v>604956</v>
      </c>
      <c r="G43" s="194">
        <f t="shared" si="21"/>
        <v>648345</v>
      </c>
      <c r="H43" s="194">
        <f t="shared" si="21"/>
        <v>661495</v>
      </c>
      <c r="I43" s="194">
        <f t="shared" si="21"/>
        <v>679917</v>
      </c>
      <c r="J43" s="194">
        <f t="shared" si="21"/>
        <v>727967</v>
      </c>
      <c r="K43" s="194">
        <f t="shared" si="21"/>
        <v>741949</v>
      </c>
      <c r="L43" s="194">
        <f t="shared" si="21"/>
        <v>758262</v>
      </c>
      <c r="M43" s="194">
        <f t="shared" si="21"/>
        <v>773631</v>
      </c>
      <c r="N43" s="194">
        <f t="shared" si="21"/>
        <v>818630</v>
      </c>
      <c r="O43" s="194">
        <f t="shared" si="21"/>
        <v>864516</v>
      </c>
      <c r="P43" s="194">
        <f t="shared" si="21"/>
        <v>879164</v>
      </c>
      <c r="Q43" s="194">
        <f t="shared" si="21"/>
        <v>893868</v>
      </c>
      <c r="R43" s="194">
        <f t="shared" si="21"/>
        <v>925772</v>
      </c>
      <c r="S43" s="194">
        <f t="shared" si="21"/>
        <v>941807</v>
      </c>
      <c r="T43" s="194">
        <f t="shared" si="21"/>
        <v>956067</v>
      </c>
      <c r="U43" s="194">
        <f t="shared" si="21"/>
        <v>986528</v>
      </c>
      <c r="V43" s="194">
        <f t="shared" si="21"/>
        <v>1020152</v>
      </c>
      <c r="W43" s="194">
        <f t="shared" si="21"/>
        <v>1057993</v>
      </c>
      <c r="X43" s="194">
        <f t="shared" si="21"/>
        <v>1072031</v>
      </c>
      <c r="Y43" s="194">
        <f t="shared" si="21"/>
        <v>1091728</v>
      </c>
      <c r="Z43" s="194">
        <f t="shared" si="21"/>
        <v>1133065</v>
      </c>
      <c r="AA43" s="194">
        <f t="shared" si="21"/>
        <v>1170295</v>
      </c>
      <c r="AB43" s="194">
        <f t="shared" si="21"/>
        <v>1229887</v>
      </c>
      <c r="AC43" s="194">
        <f t="shared" si="21"/>
        <v>1242149</v>
      </c>
      <c r="AD43" s="194">
        <f t="shared" si="21"/>
        <v>1259904</v>
      </c>
      <c r="AE43" s="194">
        <f t="shared" si="21"/>
        <v>1275052</v>
      </c>
      <c r="AF43" s="194">
        <f t="shared" si="21"/>
        <v>1283208</v>
      </c>
      <c r="AG43" s="194">
        <f t="shared" si="21"/>
        <v>1322658</v>
      </c>
      <c r="AH43" s="194">
        <f t="shared" si="21"/>
        <v>1350734</v>
      </c>
      <c r="AI43" s="194">
        <f t="shared" si="21"/>
        <v>1353896</v>
      </c>
      <c r="AJ43" s="194">
        <f t="shared" si="21"/>
        <v>1437235</v>
      </c>
      <c r="AK43" s="194">
        <f t="shared" si="21"/>
        <v>1439399</v>
      </c>
      <c r="AL43" s="194">
        <f t="shared" si="21"/>
        <v>1450441</v>
      </c>
      <c r="AM43" s="194">
        <f t="shared" si="21"/>
        <v>1472579</v>
      </c>
      <c r="AN43" s="194">
        <f t="shared" si="21"/>
        <v>1481679</v>
      </c>
      <c r="AO43" s="194">
        <f t="shared" si="21"/>
        <v>1526123</v>
      </c>
      <c r="AP43" s="104"/>
      <c r="AQ43" s="18"/>
      <c r="AR43" s="18"/>
      <c r="AS43" s="133"/>
      <c r="AT43" s="133"/>
      <c r="AU43" s="133"/>
      <c r="AV43" s="133"/>
      <c r="AW43" s="133"/>
      <c r="AX43" s="133"/>
      <c r="AY43" s="133"/>
      <c r="AZ43" s="133"/>
    </row>
    <row r="44" spans="1:52" x14ac:dyDescent="0.25">
      <c r="A44" s="90">
        <v>4625</v>
      </c>
      <c r="B44" s="194">
        <f t="shared" ref="B44:AO44" si="22">ROUND(B97*РАСЧЕТНЫЙ_КОЭФФИЦИЕНТ,0)</f>
        <v>527443</v>
      </c>
      <c r="C44" s="194">
        <f t="shared" si="22"/>
        <v>540094</v>
      </c>
      <c r="D44" s="194">
        <f t="shared" si="22"/>
        <v>553410</v>
      </c>
      <c r="E44" s="194">
        <f t="shared" si="22"/>
        <v>572996</v>
      </c>
      <c r="F44" s="194">
        <f t="shared" si="22"/>
        <v>611725</v>
      </c>
      <c r="G44" s="194">
        <f t="shared" si="22"/>
        <v>655170</v>
      </c>
      <c r="H44" s="194">
        <f t="shared" si="22"/>
        <v>668930</v>
      </c>
      <c r="I44" s="194">
        <f t="shared" si="22"/>
        <v>690514</v>
      </c>
      <c r="J44" s="194">
        <f t="shared" si="22"/>
        <v>735846</v>
      </c>
      <c r="K44" s="194">
        <f t="shared" si="22"/>
        <v>747831</v>
      </c>
      <c r="L44" s="194">
        <f t="shared" si="22"/>
        <v>764809</v>
      </c>
      <c r="M44" s="194">
        <f t="shared" si="22"/>
        <v>781954</v>
      </c>
      <c r="N44" s="194">
        <f t="shared" si="22"/>
        <v>828562</v>
      </c>
      <c r="O44" s="194">
        <f t="shared" si="22"/>
        <v>874004</v>
      </c>
      <c r="P44" s="194">
        <f t="shared" si="22"/>
        <v>888930</v>
      </c>
      <c r="Q44" s="194">
        <f t="shared" si="22"/>
        <v>903855</v>
      </c>
      <c r="R44" s="194">
        <f t="shared" si="22"/>
        <v>935926</v>
      </c>
      <c r="S44" s="194">
        <f t="shared" si="22"/>
        <v>956233</v>
      </c>
      <c r="T44" s="194">
        <f t="shared" si="22"/>
        <v>970881</v>
      </c>
      <c r="U44" s="194">
        <f t="shared" si="22"/>
        <v>1013661</v>
      </c>
      <c r="V44" s="194">
        <f t="shared" si="22"/>
        <v>1029030</v>
      </c>
      <c r="W44" s="194">
        <f t="shared" si="22"/>
        <v>1068203</v>
      </c>
      <c r="X44" s="194">
        <f t="shared" si="22"/>
        <v>1083794</v>
      </c>
      <c r="Y44" s="194">
        <f t="shared" si="22"/>
        <v>1098276</v>
      </c>
      <c r="Z44" s="194">
        <f t="shared" si="22"/>
        <v>1187607</v>
      </c>
      <c r="AA44" s="194">
        <f t="shared" si="22"/>
        <v>1206139</v>
      </c>
      <c r="AB44" s="194">
        <f t="shared" si="22"/>
        <v>1243370</v>
      </c>
      <c r="AC44" s="194">
        <f t="shared" si="22"/>
        <v>1260404</v>
      </c>
      <c r="AD44" s="194">
        <f t="shared" si="22"/>
        <v>1276772</v>
      </c>
      <c r="AE44" s="194">
        <f t="shared" si="22"/>
        <v>1285150</v>
      </c>
      <c r="AF44" s="194">
        <f t="shared" si="22"/>
        <v>1324545</v>
      </c>
      <c r="AG44" s="194">
        <f t="shared" si="22"/>
        <v>1337750</v>
      </c>
      <c r="AH44" s="194">
        <f t="shared" si="22"/>
        <v>1366103</v>
      </c>
      <c r="AI44" s="194">
        <f t="shared" si="22"/>
        <v>1383636</v>
      </c>
      <c r="AJ44" s="194">
        <f t="shared" si="22"/>
        <v>1447833</v>
      </c>
      <c r="AK44" s="194">
        <f t="shared" si="22"/>
        <v>1450441</v>
      </c>
      <c r="AL44" s="194">
        <f t="shared" si="22"/>
        <v>1461760</v>
      </c>
      <c r="AM44" s="194">
        <f t="shared" si="22"/>
        <v>1474743</v>
      </c>
      <c r="AN44" s="194">
        <f t="shared" si="22"/>
        <v>1530450</v>
      </c>
      <c r="AO44" s="194">
        <f t="shared" si="22"/>
        <v>1543212</v>
      </c>
      <c r="AP44" s="104"/>
      <c r="AQ44" s="18"/>
      <c r="AR44" s="18"/>
      <c r="AS44" s="133"/>
      <c r="AT44" s="133"/>
      <c r="AU44" s="133"/>
      <c r="AV44" s="133"/>
      <c r="AW44" s="133"/>
      <c r="AX44" s="133"/>
      <c r="AY44" s="133"/>
      <c r="AZ44" s="133"/>
    </row>
    <row r="45" spans="1:52" x14ac:dyDescent="0.25">
      <c r="A45" s="90">
        <v>4750</v>
      </c>
      <c r="B45" s="194">
        <f t="shared" ref="B45:AO45" si="23">ROUND(B98*РАСЧЕТНЫЙ_КОЭФФИЦИЕНТ,0)</f>
        <v>533324</v>
      </c>
      <c r="C45" s="194">
        <f t="shared" si="23"/>
        <v>546197</v>
      </c>
      <c r="D45" s="194">
        <f t="shared" si="23"/>
        <v>559735</v>
      </c>
      <c r="E45" s="194">
        <f t="shared" si="23"/>
        <v>595135</v>
      </c>
      <c r="F45" s="194">
        <f t="shared" si="23"/>
        <v>623211</v>
      </c>
      <c r="G45" s="194">
        <f t="shared" si="23"/>
        <v>662827</v>
      </c>
      <c r="H45" s="194">
        <f t="shared" si="23"/>
        <v>677087</v>
      </c>
      <c r="I45" s="194">
        <f t="shared" si="23"/>
        <v>697006</v>
      </c>
      <c r="J45" s="194">
        <f t="shared" si="23"/>
        <v>743336</v>
      </c>
      <c r="K45" s="194">
        <f t="shared" si="23"/>
        <v>755543</v>
      </c>
      <c r="L45" s="194">
        <f t="shared" si="23"/>
        <v>770247</v>
      </c>
      <c r="M45" s="194">
        <f t="shared" si="23"/>
        <v>799598</v>
      </c>
      <c r="N45" s="194">
        <f t="shared" si="23"/>
        <v>835553</v>
      </c>
      <c r="O45" s="194">
        <f t="shared" si="23"/>
        <v>883714</v>
      </c>
      <c r="P45" s="194">
        <f t="shared" si="23"/>
        <v>898640</v>
      </c>
      <c r="Q45" s="194">
        <f t="shared" si="23"/>
        <v>920667</v>
      </c>
      <c r="R45" s="194">
        <f t="shared" si="23"/>
        <v>950962</v>
      </c>
      <c r="S45" s="194">
        <f t="shared" si="23"/>
        <v>968995</v>
      </c>
      <c r="T45" s="194">
        <f t="shared" si="23"/>
        <v>982200</v>
      </c>
      <c r="U45" s="194">
        <f t="shared" si="23"/>
        <v>1025423</v>
      </c>
      <c r="V45" s="194">
        <f t="shared" si="23"/>
        <v>1040071</v>
      </c>
      <c r="W45" s="194">
        <f t="shared" si="23"/>
        <v>1084293</v>
      </c>
      <c r="X45" s="194">
        <f t="shared" si="23"/>
        <v>1100384</v>
      </c>
      <c r="Y45" s="194">
        <f t="shared" si="23"/>
        <v>1115531</v>
      </c>
      <c r="Z45" s="194">
        <f t="shared" si="23"/>
        <v>1200368</v>
      </c>
      <c r="AA45" s="194">
        <f t="shared" si="23"/>
        <v>1213075</v>
      </c>
      <c r="AB45" s="194">
        <f t="shared" si="23"/>
        <v>1260404</v>
      </c>
      <c r="AC45" s="194">
        <f t="shared" si="23"/>
        <v>1276772</v>
      </c>
      <c r="AD45" s="194">
        <f t="shared" si="23"/>
        <v>1294305</v>
      </c>
      <c r="AE45" s="194">
        <f t="shared" si="23"/>
        <v>1298855</v>
      </c>
      <c r="AF45" s="194">
        <f t="shared" si="23"/>
        <v>1339914</v>
      </c>
      <c r="AG45" s="194">
        <f t="shared" si="23"/>
        <v>1352176</v>
      </c>
      <c r="AH45" s="194">
        <f t="shared" si="23"/>
        <v>1409381</v>
      </c>
      <c r="AI45" s="194">
        <f t="shared" si="23"/>
        <v>1450219</v>
      </c>
      <c r="AJ45" s="194">
        <f t="shared" si="23"/>
        <v>1462925</v>
      </c>
      <c r="AK45" s="194">
        <f t="shared" si="23"/>
        <v>1475464</v>
      </c>
      <c r="AL45" s="194">
        <f t="shared" si="23"/>
        <v>1478072</v>
      </c>
      <c r="AM45" s="194">
        <f t="shared" si="23"/>
        <v>1534057</v>
      </c>
      <c r="AN45" s="194">
        <f t="shared" si="23"/>
        <v>1547762</v>
      </c>
      <c r="AO45" s="194">
        <f t="shared" si="23"/>
        <v>1560967</v>
      </c>
      <c r="AP45" s="104"/>
      <c r="AQ45" s="18"/>
      <c r="AR45" s="18"/>
      <c r="AS45" s="133"/>
      <c r="AT45" s="133"/>
      <c r="AU45" s="133"/>
      <c r="AV45" s="133"/>
      <c r="AW45" s="133"/>
      <c r="AX45" s="133"/>
      <c r="AY45" s="133"/>
      <c r="AZ45" s="133"/>
    </row>
    <row r="46" spans="1:52" x14ac:dyDescent="0.25">
      <c r="A46" s="90">
        <v>4875</v>
      </c>
      <c r="B46" s="194">
        <f t="shared" ref="B46:AO46" si="24">ROUND(B99*РАСЧЕТНЫЙ_КОЭФФИЦИЕНТ,0)</f>
        <v>537597</v>
      </c>
      <c r="C46" s="194">
        <f t="shared" si="24"/>
        <v>551635</v>
      </c>
      <c r="D46" s="194">
        <f t="shared" si="24"/>
        <v>565839</v>
      </c>
      <c r="E46" s="194">
        <f t="shared" si="24"/>
        <v>601627</v>
      </c>
      <c r="F46" s="194">
        <f t="shared" si="24"/>
        <v>629259</v>
      </c>
      <c r="G46" s="194">
        <f t="shared" si="24"/>
        <v>669652</v>
      </c>
      <c r="H46" s="194">
        <f t="shared" si="24"/>
        <v>684078</v>
      </c>
      <c r="I46" s="194">
        <f t="shared" si="24"/>
        <v>704219</v>
      </c>
      <c r="J46" s="194">
        <f t="shared" si="24"/>
        <v>751715</v>
      </c>
      <c r="K46" s="194">
        <f t="shared" si="24"/>
        <v>764587</v>
      </c>
      <c r="L46" s="194">
        <f t="shared" si="24"/>
        <v>779735</v>
      </c>
      <c r="M46" s="194">
        <f t="shared" si="24"/>
        <v>807755</v>
      </c>
      <c r="N46" s="194">
        <f t="shared" si="24"/>
        <v>840990</v>
      </c>
      <c r="O46" s="194">
        <f t="shared" si="24"/>
        <v>887099</v>
      </c>
      <c r="P46" s="194">
        <f t="shared" si="24"/>
        <v>905409</v>
      </c>
      <c r="Q46" s="194">
        <f t="shared" si="24"/>
        <v>948299</v>
      </c>
      <c r="R46" s="194">
        <f t="shared" si="24"/>
        <v>962226</v>
      </c>
      <c r="S46" s="194">
        <f t="shared" si="24"/>
        <v>978094</v>
      </c>
      <c r="T46" s="194">
        <f t="shared" si="24"/>
        <v>992021</v>
      </c>
      <c r="U46" s="194">
        <f t="shared" si="24"/>
        <v>1035300</v>
      </c>
      <c r="V46" s="194">
        <f t="shared" si="24"/>
        <v>1051113</v>
      </c>
      <c r="W46" s="194">
        <f t="shared" si="24"/>
        <v>1095335</v>
      </c>
      <c r="X46" s="194">
        <f t="shared" si="24"/>
        <v>1111426</v>
      </c>
      <c r="Y46" s="194">
        <f t="shared" si="24"/>
        <v>1126573</v>
      </c>
      <c r="Z46" s="194">
        <f t="shared" si="24"/>
        <v>1213075</v>
      </c>
      <c r="AA46" s="194">
        <f t="shared" si="24"/>
        <v>1264232</v>
      </c>
      <c r="AB46" s="194">
        <f t="shared" si="24"/>
        <v>1275052</v>
      </c>
      <c r="AC46" s="194">
        <f t="shared" si="24"/>
        <v>1288757</v>
      </c>
      <c r="AD46" s="194">
        <f t="shared" si="24"/>
        <v>1300519</v>
      </c>
      <c r="AE46" s="194">
        <f t="shared" si="24"/>
        <v>1313281</v>
      </c>
      <c r="AF46" s="194">
        <f t="shared" si="24"/>
        <v>1354839</v>
      </c>
      <c r="AG46" s="194">
        <f t="shared" si="24"/>
        <v>1383636</v>
      </c>
      <c r="AH46" s="194">
        <f t="shared" si="24"/>
        <v>1427414</v>
      </c>
      <c r="AI46" s="194">
        <f t="shared" si="24"/>
        <v>1465588</v>
      </c>
      <c r="AJ46" s="194">
        <f t="shared" si="24"/>
        <v>1468251</v>
      </c>
      <c r="AK46" s="194">
        <f t="shared" si="24"/>
        <v>1491278</v>
      </c>
      <c r="AL46" s="194">
        <f t="shared" si="24"/>
        <v>1540771</v>
      </c>
      <c r="AM46" s="194">
        <f t="shared" si="24"/>
        <v>1551868</v>
      </c>
      <c r="AN46" s="194">
        <f t="shared" si="24"/>
        <v>1565517</v>
      </c>
      <c r="AO46" s="194">
        <f t="shared" si="24"/>
        <v>1567237</v>
      </c>
      <c r="AP46" s="104"/>
      <c r="AQ46" s="18"/>
      <c r="AR46" s="18"/>
      <c r="AS46" s="133"/>
      <c r="AT46" s="133"/>
      <c r="AU46" s="133"/>
      <c r="AV46" s="133"/>
      <c r="AW46" s="133"/>
      <c r="AX46" s="133"/>
      <c r="AY46" s="133"/>
      <c r="AZ46" s="133"/>
    </row>
    <row r="47" spans="1:52" x14ac:dyDescent="0.25">
      <c r="A47" s="90">
        <v>5000</v>
      </c>
      <c r="B47" s="194">
        <f t="shared" ref="B47:AO47" si="25">ROUND(B100*РАСЧЕТНЫЙ_КОЭФФИЦИЕНТ,0)</f>
        <v>545642</v>
      </c>
      <c r="C47" s="194">
        <f t="shared" si="25"/>
        <v>557738</v>
      </c>
      <c r="D47" s="194">
        <f t="shared" si="25"/>
        <v>614444</v>
      </c>
      <c r="E47" s="194">
        <f t="shared" si="25"/>
        <v>671871</v>
      </c>
      <c r="F47" s="194">
        <f t="shared" si="25"/>
        <v>697006</v>
      </c>
      <c r="G47" s="194">
        <f t="shared" si="25"/>
        <v>722085</v>
      </c>
      <c r="H47" s="194">
        <f t="shared" si="25"/>
        <v>747609</v>
      </c>
      <c r="I47" s="194">
        <f t="shared" si="25"/>
        <v>772022</v>
      </c>
      <c r="J47" s="194">
        <f t="shared" si="25"/>
        <v>797101</v>
      </c>
      <c r="K47" s="194">
        <f t="shared" si="25"/>
        <v>822680</v>
      </c>
      <c r="L47" s="194">
        <f t="shared" si="25"/>
        <v>847094</v>
      </c>
      <c r="M47" s="194">
        <f t="shared" si="25"/>
        <v>872173</v>
      </c>
      <c r="N47" s="194">
        <f t="shared" si="25"/>
        <v>897752</v>
      </c>
      <c r="O47" s="194">
        <f t="shared" si="25"/>
        <v>922387</v>
      </c>
      <c r="P47" s="194">
        <f t="shared" si="25"/>
        <v>947467</v>
      </c>
      <c r="Q47" s="194">
        <f t="shared" si="25"/>
        <v>972990</v>
      </c>
      <c r="R47" s="194">
        <f t="shared" si="25"/>
        <v>998790</v>
      </c>
      <c r="S47" s="194">
        <f t="shared" si="25"/>
        <v>1023481</v>
      </c>
      <c r="T47" s="194">
        <f t="shared" si="25"/>
        <v>1049726</v>
      </c>
      <c r="U47" s="194">
        <f t="shared" si="25"/>
        <v>1095834</v>
      </c>
      <c r="V47" s="194">
        <f t="shared" si="25"/>
        <v>1121801</v>
      </c>
      <c r="W47" s="194">
        <f t="shared" si="25"/>
        <v>1147713</v>
      </c>
      <c r="X47" s="194">
        <f t="shared" si="25"/>
        <v>1173181</v>
      </c>
      <c r="Y47" s="194">
        <f t="shared" si="25"/>
        <v>1198926</v>
      </c>
      <c r="Z47" s="194">
        <f t="shared" si="25"/>
        <v>1274108</v>
      </c>
      <c r="AA47" s="194">
        <f t="shared" si="25"/>
        <v>1315167</v>
      </c>
      <c r="AB47" s="194">
        <f t="shared" si="25"/>
        <v>1327430</v>
      </c>
      <c r="AC47" s="194">
        <f t="shared" si="25"/>
        <v>1339914</v>
      </c>
      <c r="AD47" s="194">
        <f t="shared" si="25"/>
        <v>1354618</v>
      </c>
      <c r="AE47" s="194">
        <f t="shared" si="25"/>
        <v>1367546</v>
      </c>
      <c r="AF47" s="194">
        <f t="shared" si="25"/>
        <v>1396620</v>
      </c>
      <c r="AG47" s="194">
        <f t="shared" si="25"/>
        <v>1436514</v>
      </c>
      <c r="AH47" s="194">
        <f t="shared" si="25"/>
        <v>1485785</v>
      </c>
      <c r="AI47" s="194">
        <f t="shared" si="25"/>
        <v>1510254</v>
      </c>
      <c r="AJ47" s="194">
        <f t="shared" si="25"/>
        <v>1540771</v>
      </c>
      <c r="AK47" s="194">
        <f t="shared" si="25"/>
        <v>1543933</v>
      </c>
      <c r="AL47" s="194">
        <f t="shared" si="25"/>
        <v>1602526</v>
      </c>
      <c r="AM47" s="194">
        <f t="shared" si="25"/>
        <v>1616730</v>
      </c>
      <c r="AN47" s="194">
        <f t="shared" si="25"/>
        <v>1618616</v>
      </c>
      <c r="AO47" s="194">
        <f t="shared" si="25"/>
        <v>1639035</v>
      </c>
      <c r="AP47" s="104"/>
      <c r="AQ47" s="18"/>
      <c r="AR47" s="18"/>
      <c r="AS47" s="133"/>
      <c r="AT47" s="133"/>
      <c r="AU47" s="133"/>
      <c r="AV47" s="133"/>
      <c r="AW47" s="133"/>
      <c r="AX47" s="133"/>
      <c r="AY47" s="133"/>
      <c r="AZ47" s="133"/>
    </row>
    <row r="48" spans="1:52" x14ac:dyDescent="0.25">
      <c r="A48" s="90">
        <v>5125</v>
      </c>
      <c r="B48" s="193">
        <f t="shared" ref="B48:AO48" si="26">ROUND(B101*РАСЧЕТНЫЙ_КОЭФФИЦИЕНТ,0)</f>
        <v>559070</v>
      </c>
      <c r="C48" s="193">
        <f t="shared" si="26"/>
        <v>584815</v>
      </c>
      <c r="D48" s="193">
        <f t="shared" si="26"/>
        <v>615387</v>
      </c>
      <c r="E48" s="193">
        <f t="shared" si="26"/>
        <v>675034</v>
      </c>
      <c r="F48" s="193">
        <f t="shared" si="26"/>
        <v>699447</v>
      </c>
      <c r="G48" s="193">
        <f t="shared" si="26"/>
        <v>724804</v>
      </c>
      <c r="H48" s="193">
        <f t="shared" si="26"/>
        <v>751215</v>
      </c>
      <c r="I48" s="193">
        <f t="shared" si="26"/>
        <v>774519</v>
      </c>
      <c r="J48" s="193">
        <f t="shared" si="26"/>
        <v>799820</v>
      </c>
      <c r="K48" s="193">
        <f t="shared" si="26"/>
        <v>824012</v>
      </c>
      <c r="L48" s="193">
        <f t="shared" si="26"/>
        <v>848425</v>
      </c>
      <c r="M48" s="193">
        <f t="shared" si="26"/>
        <v>873838</v>
      </c>
      <c r="N48" s="193">
        <f t="shared" si="26"/>
        <v>900471</v>
      </c>
      <c r="O48" s="193">
        <f t="shared" si="26"/>
        <v>924884</v>
      </c>
      <c r="P48" s="193">
        <f t="shared" si="26"/>
        <v>950185</v>
      </c>
      <c r="Q48" s="194">
        <f t="shared" si="26"/>
        <v>998125</v>
      </c>
      <c r="R48" s="194">
        <f t="shared" si="26"/>
        <v>1024092</v>
      </c>
      <c r="S48" s="194">
        <f t="shared" si="26"/>
        <v>1050170</v>
      </c>
      <c r="T48" s="194">
        <f t="shared" si="26"/>
        <v>1075638</v>
      </c>
      <c r="U48" s="194">
        <f t="shared" si="26"/>
        <v>1123188</v>
      </c>
      <c r="V48" s="194">
        <f t="shared" si="26"/>
        <v>1127183</v>
      </c>
      <c r="W48" s="194">
        <f t="shared" si="26"/>
        <v>1152762</v>
      </c>
      <c r="X48" s="194">
        <f t="shared" si="26"/>
        <v>1179173</v>
      </c>
      <c r="Y48" s="194">
        <f t="shared" si="26"/>
        <v>1226280</v>
      </c>
      <c r="Z48" s="194">
        <f t="shared" si="26"/>
        <v>1333922</v>
      </c>
      <c r="AA48" s="194">
        <f t="shared" si="26"/>
        <v>1354618</v>
      </c>
      <c r="AB48" s="194">
        <f t="shared" si="26"/>
        <v>1367823</v>
      </c>
      <c r="AC48" s="194">
        <f t="shared" si="26"/>
        <v>1381029</v>
      </c>
      <c r="AD48" s="194">
        <f t="shared" si="26"/>
        <v>1438900</v>
      </c>
      <c r="AE48" s="194">
        <f t="shared" si="26"/>
        <v>1453104</v>
      </c>
      <c r="AF48" s="194">
        <f t="shared" si="26"/>
        <v>1467752</v>
      </c>
      <c r="AG48" s="193">
        <f t="shared" si="26"/>
        <v>1482400</v>
      </c>
      <c r="AH48" s="193">
        <f t="shared" si="26"/>
        <v>1508367</v>
      </c>
      <c r="AI48" s="193">
        <f t="shared" si="26"/>
        <v>1535000</v>
      </c>
      <c r="AJ48" s="193">
        <f t="shared" si="26"/>
        <v>1558803</v>
      </c>
      <c r="AK48" s="193">
        <f t="shared" si="26"/>
        <v>1579943</v>
      </c>
      <c r="AL48" s="193">
        <f t="shared" si="26"/>
        <v>1613845</v>
      </c>
      <c r="AM48" s="193">
        <f t="shared" si="26"/>
        <v>1642198</v>
      </c>
      <c r="AN48" s="193">
        <f t="shared" si="26"/>
        <v>1653017</v>
      </c>
      <c r="AO48" s="193">
        <f t="shared" si="26"/>
        <v>1659232</v>
      </c>
      <c r="AP48" s="104"/>
      <c r="AQ48" s="18"/>
      <c r="AR48" s="18"/>
      <c r="AS48" s="133"/>
      <c r="AT48" s="133"/>
      <c r="AU48" s="133"/>
      <c r="AV48" s="133"/>
      <c r="AW48" s="133"/>
      <c r="AX48" s="133"/>
      <c r="AY48" s="133"/>
      <c r="AZ48" s="133"/>
    </row>
    <row r="49" spans="1:52" x14ac:dyDescent="0.25">
      <c r="A49" s="90">
        <v>5250</v>
      </c>
      <c r="B49" s="193">
        <f t="shared" ref="B49:AO49" si="27">ROUND(B102*РАСЧЕТНЫЙ_КОЭФФИЦИЕНТ,0)</f>
        <v>570167</v>
      </c>
      <c r="C49" s="193">
        <f t="shared" si="27"/>
        <v>591750</v>
      </c>
      <c r="D49" s="193">
        <f t="shared" si="27"/>
        <v>629813</v>
      </c>
      <c r="E49" s="193">
        <f t="shared" si="27"/>
        <v>676421</v>
      </c>
      <c r="F49" s="193">
        <f t="shared" si="27"/>
        <v>702166</v>
      </c>
      <c r="G49" s="193">
        <f t="shared" si="27"/>
        <v>727301</v>
      </c>
      <c r="H49" s="193">
        <f t="shared" si="27"/>
        <v>754877</v>
      </c>
      <c r="I49" s="193">
        <f t="shared" si="27"/>
        <v>775074</v>
      </c>
      <c r="J49" s="193">
        <f t="shared" si="27"/>
        <v>802317</v>
      </c>
      <c r="K49" s="193">
        <f t="shared" si="27"/>
        <v>826509</v>
      </c>
      <c r="L49" s="193">
        <f t="shared" si="27"/>
        <v>852087</v>
      </c>
      <c r="M49" s="193">
        <f t="shared" si="27"/>
        <v>899028</v>
      </c>
      <c r="N49" s="193">
        <f t="shared" si="27"/>
        <v>902912</v>
      </c>
      <c r="O49" s="193">
        <f t="shared" si="27"/>
        <v>935593</v>
      </c>
      <c r="P49" s="193">
        <f t="shared" si="27"/>
        <v>953792</v>
      </c>
      <c r="Q49" s="194">
        <f t="shared" si="27"/>
        <v>1024092</v>
      </c>
      <c r="R49" s="194">
        <f t="shared" si="27"/>
        <v>1050170</v>
      </c>
      <c r="S49" s="194">
        <f t="shared" si="27"/>
        <v>1077247</v>
      </c>
      <c r="T49" s="194">
        <f t="shared" si="27"/>
        <v>1104157</v>
      </c>
      <c r="U49" s="194">
        <f t="shared" si="27"/>
        <v>1130124</v>
      </c>
      <c r="V49" s="194">
        <f t="shared" si="27"/>
        <v>1162638</v>
      </c>
      <c r="W49" s="194">
        <f t="shared" si="27"/>
        <v>1171738</v>
      </c>
      <c r="X49" s="194">
        <f t="shared" si="27"/>
        <v>1185276</v>
      </c>
      <c r="Y49" s="194">
        <f t="shared" si="27"/>
        <v>1265453</v>
      </c>
      <c r="Z49" s="194">
        <f t="shared" si="27"/>
        <v>1387964</v>
      </c>
      <c r="AA49" s="194">
        <f t="shared" si="27"/>
        <v>1407661</v>
      </c>
      <c r="AB49" s="194">
        <f t="shared" si="27"/>
        <v>1421366</v>
      </c>
      <c r="AC49" s="194">
        <f t="shared" si="27"/>
        <v>1456932</v>
      </c>
      <c r="AD49" s="194">
        <f t="shared" si="27"/>
        <v>1500211</v>
      </c>
      <c r="AE49" s="194">
        <f t="shared" si="27"/>
        <v>1511252</v>
      </c>
      <c r="AF49" s="194">
        <f t="shared" si="27"/>
        <v>1546319</v>
      </c>
      <c r="AG49" s="193">
        <f t="shared" si="27"/>
        <v>1561189</v>
      </c>
      <c r="AH49" s="193">
        <f t="shared" si="27"/>
        <v>1570566</v>
      </c>
      <c r="AI49" s="193">
        <f t="shared" si="27"/>
        <v>1602082</v>
      </c>
      <c r="AJ49" s="193">
        <f t="shared" si="27"/>
        <v>1634707</v>
      </c>
      <c r="AK49" s="193">
        <f t="shared" si="27"/>
        <v>1647691</v>
      </c>
      <c r="AL49" s="193">
        <f t="shared" si="27"/>
        <v>1673158</v>
      </c>
      <c r="AM49" s="193">
        <f t="shared" si="27"/>
        <v>1703453</v>
      </c>
      <c r="AN49" s="193">
        <f t="shared" si="27"/>
        <v>1720044</v>
      </c>
      <c r="AO49" s="193">
        <f t="shared" si="27"/>
        <v>1760881</v>
      </c>
      <c r="AP49" s="104"/>
      <c r="AQ49" s="18"/>
      <c r="AR49" s="18"/>
      <c r="AS49" s="133"/>
      <c r="AT49" s="133"/>
      <c r="AU49" s="133"/>
      <c r="AV49" s="133"/>
      <c r="AW49" s="133"/>
      <c r="AX49" s="133"/>
      <c r="AY49" s="133"/>
      <c r="AZ49" s="133"/>
    </row>
    <row r="50" spans="1:52" x14ac:dyDescent="0.25">
      <c r="A50" s="90">
        <v>5375</v>
      </c>
      <c r="B50" s="193">
        <f t="shared" ref="B50:AO50" si="28">ROUND(B103*РАСЧЕТНЫЙ_КОЭФФИЦИЕНТ,0)</f>
        <v>597743</v>
      </c>
      <c r="C50" s="193">
        <f t="shared" si="28"/>
        <v>598742</v>
      </c>
      <c r="D50" s="193">
        <f t="shared" si="28"/>
        <v>637082</v>
      </c>
      <c r="E50" s="193">
        <f t="shared" si="28"/>
        <v>678751</v>
      </c>
      <c r="F50" s="193">
        <f t="shared" si="28"/>
        <v>702610</v>
      </c>
      <c r="G50" s="193">
        <f t="shared" si="28"/>
        <v>732017</v>
      </c>
      <c r="H50" s="193">
        <f t="shared" si="28"/>
        <v>758706</v>
      </c>
      <c r="I50" s="193">
        <f t="shared" si="28"/>
        <v>785672</v>
      </c>
      <c r="J50" s="193">
        <f t="shared" si="28"/>
        <v>804814</v>
      </c>
      <c r="K50" s="193">
        <f t="shared" si="28"/>
        <v>835997</v>
      </c>
      <c r="L50" s="193">
        <f t="shared" si="28"/>
        <v>856027</v>
      </c>
      <c r="M50" s="193">
        <f t="shared" si="28"/>
        <v>911068</v>
      </c>
      <c r="N50" s="193">
        <f t="shared" si="28"/>
        <v>904798</v>
      </c>
      <c r="O50" s="193">
        <f t="shared" si="28"/>
        <v>949020</v>
      </c>
      <c r="P50" s="193">
        <f t="shared" si="28"/>
        <v>959118</v>
      </c>
      <c r="Q50" s="193">
        <f t="shared" si="28"/>
        <v>1026589</v>
      </c>
      <c r="R50" s="193">
        <f t="shared" si="28"/>
        <v>1052556</v>
      </c>
      <c r="S50" s="193">
        <f t="shared" si="28"/>
        <v>1081075</v>
      </c>
      <c r="T50" s="193">
        <f t="shared" si="28"/>
        <v>1106376</v>
      </c>
      <c r="U50" s="193">
        <f t="shared" si="28"/>
        <v>1163804</v>
      </c>
      <c r="V50" s="193">
        <f t="shared" si="28"/>
        <v>1166245</v>
      </c>
      <c r="W50" s="193">
        <f t="shared" si="28"/>
        <v>1175844</v>
      </c>
      <c r="X50" s="193">
        <f t="shared" si="28"/>
        <v>1206139</v>
      </c>
      <c r="Y50" s="193">
        <f t="shared" si="28"/>
        <v>1272666</v>
      </c>
      <c r="Z50" s="193">
        <f t="shared" si="28"/>
        <v>1412267</v>
      </c>
      <c r="AA50" s="193">
        <f t="shared" si="28"/>
        <v>1428136</v>
      </c>
      <c r="AB50" s="193">
        <f t="shared" si="28"/>
        <v>1439621</v>
      </c>
      <c r="AC50" s="193">
        <f t="shared" si="28"/>
        <v>1465810</v>
      </c>
      <c r="AD50" s="193">
        <f t="shared" si="28"/>
        <v>1509810</v>
      </c>
      <c r="AE50" s="193">
        <f t="shared" si="28"/>
        <v>1528065</v>
      </c>
      <c r="AF50" s="193">
        <f t="shared" si="28"/>
        <v>1561911</v>
      </c>
      <c r="AG50" s="193">
        <f t="shared" si="28"/>
        <v>1586934</v>
      </c>
      <c r="AH50" s="193">
        <f t="shared" si="28"/>
        <v>1629935</v>
      </c>
      <c r="AI50" s="193">
        <f t="shared" si="28"/>
        <v>1644084</v>
      </c>
      <c r="AJ50" s="193">
        <f t="shared" si="28"/>
        <v>1651797</v>
      </c>
      <c r="AK50" s="193">
        <f t="shared" si="28"/>
        <v>1682092</v>
      </c>
      <c r="AL50" s="193">
        <f t="shared" si="28"/>
        <v>1707559</v>
      </c>
      <c r="AM50" s="193">
        <f t="shared" si="28"/>
        <v>1721486</v>
      </c>
      <c r="AN50" s="193">
        <f t="shared" si="28"/>
        <v>1763766</v>
      </c>
      <c r="AO50" s="193">
        <f t="shared" si="28"/>
        <v>1778913</v>
      </c>
      <c r="AP50" s="104"/>
      <c r="AQ50" s="18"/>
      <c r="AR50" s="18"/>
      <c r="AS50" s="133"/>
      <c r="AT50" s="133"/>
      <c r="AU50" s="133"/>
      <c r="AV50" s="133"/>
      <c r="AW50" s="133"/>
      <c r="AX50" s="133"/>
      <c r="AY50" s="133"/>
      <c r="AZ50" s="133"/>
    </row>
    <row r="51" spans="1:52" x14ac:dyDescent="0.25">
      <c r="A51" s="90">
        <v>5500</v>
      </c>
      <c r="B51" s="193">
        <f t="shared" ref="B51:AO51" si="29">ROUND(B104*РАСЧЕТНЫЙ_КОЭФФИЦИЕНТ,0)</f>
        <v>608784</v>
      </c>
      <c r="C51" s="193">
        <f t="shared" si="29"/>
        <v>634752</v>
      </c>
      <c r="D51" s="193">
        <f t="shared" si="29"/>
        <v>657611</v>
      </c>
      <c r="E51" s="193">
        <f t="shared" si="29"/>
        <v>707326</v>
      </c>
      <c r="F51" s="193">
        <f t="shared" si="29"/>
        <v>712597</v>
      </c>
      <c r="G51" s="193">
        <f t="shared" si="29"/>
        <v>739508</v>
      </c>
      <c r="H51" s="193">
        <f t="shared" si="29"/>
        <v>768859</v>
      </c>
      <c r="I51" s="193">
        <f t="shared" si="29"/>
        <v>800542</v>
      </c>
      <c r="J51" s="193">
        <f t="shared" si="29"/>
        <v>833722</v>
      </c>
      <c r="K51" s="193">
        <f t="shared" si="29"/>
        <v>852920</v>
      </c>
      <c r="L51" s="193">
        <f t="shared" si="29"/>
        <v>875003</v>
      </c>
      <c r="M51" s="193">
        <f t="shared" si="29"/>
        <v>945691</v>
      </c>
      <c r="N51" s="193">
        <f t="shared" si="29"/>
        <v>943749</v>
      </c>
      <c r="O51" s="193">
        <f t="shared" si="29"/>
        <v>969716</v>
      </c>
      <c r="P51" s="193">
        <f t="shared" si="29"/>
        <v>990856</v>
      </c>
      <c r="Q51" s="193">
        <f t="shared" si="29"/>
        <v>1055441</v>
      </c>
      <c r="R51" s="193">
        <f t="shared" si="29"/>
        <v>1058826</v>
      </c>
      <c r="S51" s="193">
        <f t="shared" si="29"/>
        <v>1083572</v>
      </c>
      <c r="T51" s="193">
        <f t="shared" si="29"/>
        <v>1131622</v>
      </c>
      <c r="U51" s="193">
        <f t="shared" si="29"/>
        <v>1189771</v>
      </c>
      <c r="V51" s="193">
        <f t="shared" si="29"/>
        <v>1193599</v>
      </c>
      <c r="W51" s="193">
        <f t="shared" si="29"/>
        <v>1253412</v>
      </c>
      <c r="X51" s="193">
        <f t="shared" si="29"/>
        <v>1265453</v>
      </c>
      <c r="Y51" s="193">
        <f t="shared" si="29"/>
        <v>1277438</v>
      </c>
      <c r="Z51" s="193">
        <f t="shared" si="29"/>
        <v>1426194</v>
      </c>
      <c r="AA51" s="193">
        <f t="shared" si="29"/>
        <v>1442062</v>
      </c>
      <c r="AB51" s="193">
        <f t="shared" si="29"/>
        <v>1454547</v>
      </c>
      <c r="AC51" s="193">
        <f t="shared" si="29"/>
        <v>1480736</v>
      </c>
      <c r="AD51" s="193">
        <f t="shared" si="29"/>
        <v>1527565</v>
      </c>
      <c r="AE51" s="193">
        <f t="shared" si="29"/>
        <v>1545598</v>
      </c>
      <c r="AF51" s="193">
        <f t="shared" si="29"/>
        <v>1571288</v>
      </c>
      <c r="AG51" s="193">
        <f t="shared" si="29"/>
        <v>1609295</v>
      </c>
      <c r="AH51" s="193">
        <f t="shared" si="29"/>
        <v>1640034</v>
      </c>
      <c r="AI51" s="193">
        <f t="shared" si="29"/>
        <v>1660674</v>
      </c>
      <c r="AJ51" s="193">
        <f t="shared" si="29"/>
        <v>1696462</v>
      </c>
      <c r="AK51" s="193">
        <f t="shared" si="29"/>
        <v>1702510</v>
      </c>
      <c r="AL51" s="193">
        <f t="shared" si="29"/>
        <v>1723872</v>
      </c>
      <c r="AM51" s="193">
        <f t="shared" si="29"/>
        <v>1748840</v>
      </c>
      <c r="AN51" s="193">
        <f t="shared" si="29"/>
        <v>1781521</v>
      </c>
      <c r="AO51" s="193">
        <f t="shared" si="29"/>
        <v>1821637</v>
      </c>
      <c r="AP51" s="104"/>
      <c r="AQ51" s="18"/>
      <c r="AR51" s="18"/>
      <c r="AS51" s="133"/>
      <c r="AT51" s="133"/>
      <c r="AU51" s="133"/>
      <c r="AV51" s="133"/>
      <c r="AW51" s="133"/>
      <c r="AX51" s="133"/>
      <c r="AY51" s="133"/>
      <c r="AZ51" s="133"/>
    </row>
    <row r="52" spans="1:52" x14ac:dyDescent="0.25">
      <c r="A52" s="90">
        <v>5625</v>
      </c>
      <c r="B52" s="193">
        <f t="shared" ref="B52:AO52" si="30">ROUND(B105*РАСЧЕТНЫЙ_КОЭФФИЦИЕНТ,0)</f>
        <v>631866</v>
      </c>
      <c r="C52" s="193">
        <f t="shared" si="30"/>
        <v>655392</v>
      </c>
      <c r="D52" s="193">
        <f t="shared" si="30"/>
        <v>679806</v>
      </c>
      <c r="E52" s="193">
        <f t="shared" si="30"/>
        <v>710711</v>
      </c>
      <c r="F52" s="193">
        <f t="shared" si="30"/>
        <v>733016</v>
      </c>
      <c r="G52" s="193">
        <f t="shared" si="30"/>
        <v>760925</v>
      </c>
      <c r="H52" s="193">
        <f t="shared" si="30"/>
        <v>792385</v>
      </c>
      <c r="I52" s="193">
        <f t="shared" si="30"/>
        <v>831058</v>
      </c>
      <c r="J52" s="193">
        <f t="shared" si="30"/>
        <v>866125</v>
      </c>
      <c r="K52" s="193">
        <f t="shared" si="30"/>
        <v>883215</v>
      </c>
      <c r="L52" s="193">
        <f t="shared" si="30"/>
        <v>903633</v>
      </c>
      <c r="M52" s="193">
        <f t="shared" si="30"/>
        <v>959118</v>
      </c>
      <c r="N52" s="193">
        <f t="shared" si="30"/>
        <v>989136</v>
      </c>
      <c r="O52" s="193">
        <f t="shared" si="30"/>
        <v>1003063</v>
      </c>
      <c r="P52" s="193">
        <f t="shared" si="30"/>
        <v>1040071</v>
      </c>
      <c r="Q52" s="193">
        <f t="shared" si="30"/>
        <v>1095335</v>
      </c>
      <c r="R52" s="193">
        <f t="shared" si="30"/>
        <v>1112424</v>
      </c>
      <c r="S52" s="193">
        <f t="shared" si="30"/>
        <v>1142941</v>
      </c>
      <c r="T52" s="193">
        <f t="shared" si="30"/>
        <v>1175844</v>
      </c>
      <c r="U52" s="193">
        <f t="shared" si="30"/>
        <v>1211410</v>
      </c>
      <c r="V52" s="193">
        <f t="shared" si="30"/>
        <v>1226779</v>
      </c>
      <c r="W52" s="193">
        <f t="shared" si="30"/>
        <v>1281321</v>
      </c>
      <c r="X52" s="193">
        <f t="shared" si="30"/>
        <v>1287536</v>
      </c>
      <c r="Y52" s="193">
        <f t="shared" si="30"/>
        <v>1302239</v>
      </c>
      <c r="Z52" s="193">
        <f t="shared" si="30"/>
        <v>1462925</v>
      </c>
      <c r="AA52" s="193">
        <f t="shared" si="30"/>
        <v>1472302</v>
      </c>
      <c r="AB52" s="193">
        <f t="shared" si="30"/>
        <v>1514582</v>
      </c>
      <c r="AC52" s="193">
        <f t="shared" si="30"/>
        <v>1562909</v>
      </c>
      <c r="AD52" s="193">
        <f t="shared" si="30"/>
        <v>1596533</v>
      </c>
      <c r="AE52" s="193">
        <f t="shared" si="30"/>
        <v>1613345</v>
      </c>
      <c r="AF52" s="193">
        <f t="shared" si="30"/>
        <v>1653461</v>
      </c>
      <c r="AG52" s="193">
        <f t="shared" si="30"/>
        <v>1686863</v>
      </c>
      <c r="AH52" s="193">
        <f t="shared" si="30"/>
        <v>1698404</v>
      </c>
      <c r="AI52" s="193">
        <f t="shared" si="30"/>
        <v>1714717</v>
      </c>
      <c r="AJ52" s="193">
        <f t="shared" si="30"/>
        <v>1758217</v>
      </c>
      <c r="AK52" s="193">
        <f t="shared" si="30"/>
        <v>1770480</v>
      </c>
      <c r="AL52" s="193">
        <f t="shared" si="30"/>
        <v>1797889</v>
      </c>
      <c r="AM52" s="193">
        <f t="shared" si="30"/>
        <v>1856260</v>
      </c>
      <c r="AN52" s="193">
        <f t="shared" si="30"/>
        <v>1865138</v>
      </c>
      <c r="AO52" s="193">
        <f t="shared" si="30"/>
        <v>1883170</v>
      </c>
      <c r="AP52" s="104"/>
      <c r="AQ52" s="18"/>
      <c r="AR52" s="18"/>
      <c r="AS52" s="133"/>
      <c r="AT52" s="133"/>
      <c r="AU52" s="133"/>
      <c r="AV52" s="133"/>
      <c r="AW52" s="133"/>
      <c r="AX52" s="133"/>
      <c r="AY52" s="133"/>
      <c r="AZ52" s="133"/>
    </row>
    <row r="53" spans="1:52" x14ac:dyDescent="0.25">
      <c r="A53" s="90">
        <v>5750</v>
      </c>
      <c r="B53" s="193">
        <f t="shared" ref="B53:AO53" si="31">ROUND(B106*РАСЧЕТНЫЙ_КОЭФФИЦИЕНТ,0)</f>
        <v>642741</v>
      </c>
      <c r="C53" s="193">
        <f t="shared" si="31"/>
        <v>662161</v>
      </c>
      <c r="D53" s="193">
        <f t="shared" si="31"/>
        <v>685909</v>
      </c>
      <c r="E53" s="193">
        <f t="shared" si="31"/>
        <v>732794</v>
      </c>
      <c r="F53" s="193">
        <f t="shared" si="31"/>
        <v>751271</v>
      </c>
      <c r="G53" s="193">
        <f t="shared" si="31"/>
        <v>774852</v>
      </c>
      <c r="H53" s="193">
        <f t="shared" si="31"/>
        <v>805369</v>
      </c>
      <c r="I53" s="193">
        <f t="shared" si="31"/>
        <v>838493</v>
      </c>
      <c r="J53" s="193">
        <f t="shared" si="31"/>
        <v>873838</v>
      </c>
      <c r="K53" s="193">
        <f t="shared" si="31"/>
        <v>891870</v>
      </c>
      <c r="L53" s="193">
        <f t="shared" si="31"/>
        <v>924052</v>
      </c>
      <c r="M53" s="193">
        <f t="shared" si="31"/>
        <v>968274</v>
      </c>
      <c r="N53" s="193">
        <f t="shared" si="31"/>
        <v>999734</v>
      </c>
      <c r="O53" s="193">
        <f t="shared" si="31"/>
        <v>1025645</v>
      </c>
      <c r="P53" s="193">
        <f t="shared" si="31"/>
        <v>1049948</v>
      </c>
      <c r="Q53" s="193">
        <f t="shared" si="31"/>
        <v>1105433</v>
      </c>
      <c r="R53" s="193">
        <f t="shared" si="31"/>
        <v>1129958</v>
      </c>
      <c r="S53" s="193">
        <f t="shared" si="31"/>
        <v>1155425</v>
      </c>
      <c r="T53" s="193">
        <f t="shared" si="31"/>
        <v>1187829</v>
      </c>
      <c r="U53" s="193">
        <f t="shared" si="31"/>
        <v>1223672</v>
      </c>
      <c r="V53" s="193">
        <f t="shared" si="31"/>
        <v>1240207</v>
      </c>
      <c r="W53" s="193">
        <f t="shared" si="31"/>
        <v>1289256</v>
      </c>
      <c r="X53" s="193">
        <f t="shared" si="31"/>
        <v>1300797</v>
      </c>
      <c r="Y53" s="193">
        <f t="shared" si="31"/>
        <v>1318774</v>
      </c>
      <c r="Z53" s="193">
        <f t="shared" si="31"/>
        <v>1480514</v>
      </c>
      <c r="AA53" s="193">
        <f t="shared" si="31"/>
        <v>1521351</v>
      </c>
      <c r="AB53" s="193">
        <f t="shared" si="31"/>
        <v>1536221</v>
      </c>
      <c r="AC53" s="193">
        <f t="shared" si="31"/>
        <v>1593648</v>
      </c>
      <c r="AD53" s="193">
        <f t="shared" si="31"/>
        <v>1645804</v>
      </c>
      <c r="AE53" s="193">
        <f t="shared" si="31"/>
        <v>1662838</v>
      </c>
      <c r="AF53" s="193">
        <f t="shared" si="31"/>
        <v>1710167</v>
      </c>
      <c r="AG53" s="193">
        <f t="shared" si="31"/>
        <v>1719045</v>
      </c>
      <c r="AH53" s="193">
        <f t="shared" si="31"/>
        <v>1734470</v>
      </c>
      <c r="AI53" s="193">
        <f t="shared" si="31"/>
        <v>1746954</v>
      </c>
      <c r="AJ53" s="193">
        <f t="shared" si="31"/>
        <v>1774308</v>
      </c>
      <c r="AK53" s="193">
        <f t="shared" si="31"/>
        <v>1815645</v>
      </c>
      <c r="AL53" s="193">
        <f t="shared" si="31"/>
        <v>1831735</v>
      </c>
      <c r="AM53" s="193">
        <f t="shared" si="31"/>
        <v>1888219</v>
      </c>
      <c r="AN53" s="193">
        <f t="shared" si="31"/>
        <v>1899039</v>
      </c>
      <c r="AO53" s="193">
        <f t="shared" si="31"/>
        <v>1909359</v>
      </c>
      <c r="AP53" s="104"/>
      <c r="AQ53" s="18"/>
      <c r="AR53" s="18"/>
      <c r="AS53" s="133"/>
      <c r="AT53" s="133"/>
      <c r="AU53" s="133"/>
      <c r="AV53" s="133"/>
      <c r="AW53" s="133"/>
      <c r="AX53" s="133"/>
      <c r="AY53" s="133"/>
      <c r="AZ53" s="133"/>
    </row>
    <row r="54" spans="1:52" x14ac:dyDescent="0.25">
      <c r="A54" s="90">
        <v>5875</v>
      </c>
      <c r="B54" s="193">
        <f t="shared" ref="B54:AO54" si="32">ROUND(B107*РАСЧЕТНЫЙ_КОЭФФИЦИЕНТ,0)</f>
        <v>655392</v>
      </c>
      <c r="C54" s="193">
        <f t="shared" si="32"/>
        <v>681859</v>
      </c>
      <c r="D54" s="193">
        <f t="shared" si="32"/>
        <v>700613</v>
      </c>
      <c r="E54" s="193">
        <f t="shared" si="32"/>
        <v>739508</v>
      </c>
      <c r="F54" s="193">
        <f t="shared" si="32"/>
        <v>765697</v>
      </c>
      <c r="G54" s="193">
        <f t="shared" si="32"/>
        <v>792385</v>
      </c>
      <c r="H54" s="193">
        <f t="shared" si="32"/>
        <v>816910</v>
      </c>
      <c r="I54" s="193">
        <f t="shared" si="32"/>
        <v>862519</v>
      </c>
      <c r="J54" s="193">
        <f t="shared" si="32"/>
        <v>883215</v>
      </c>
      <c r="K54" s="193">
        <f t="shared" si="32"/>
        <v>909404</v>
      </c>
      <c r="L54" s="193">
        <f t="shared" si="32"/>
        <v>933429</v>
      </c>
      <c r="M54" s="193">
        <f t="shared" si="32"/>
        <v>984087</v>
      </c>
      <c r="N54" s="193">
        <f t="shared" si="32"/>
        <v>1009832</v>
      </c>
      <c r="O54" s="193">
        <f t="shared" si="32"/>
        <v>1044677</v>
      </c>
      <c r="P54" s="193">
        <f t="shared" si="32"/>
        <v>1060768</v>
      </c>
      <c r="Q54" s="193">
        <f t="shared" si="32"/>
        <v>1117196</v>
      </c>
      <c r="R54" s="193">
        <f t="shared" si="32"/>
        <v>1152540</v>
      </c>
      <c r="S54" s="193">
        <f t="shared" si="32"/>
        <v>1184944</v>
      </c>
      <c r="T54" s="193">
        <f t="shared" si="32"/>
        <v>1200091</v>
      </c>
      <c r="U54" s="193">
        <f t="shared" si="32"/>
        <v>1237100</v>
      </c>
      <c r="V54" s="193">
        <f t="shared" si="32"/>
        <v>1257019</v>
      </c>
      <c r="W54" s="193">
        <f t="shared" si="32"/>
        <v>1295748</v>
      </c>
      <c r="X54" s="193">
        <f t="shared" si="32"/>
        <v>1313503</v>
      </c>
      <c r="Y54" s="193">
        <f t="shared" si="32"/>
        <v>1347848</v>
      </c>
      <c r="Z54" s="193">
        <f t="shared" si="32"/>
        <v>1494163</v>
      </c>
      <c r="AA54" s="193">
        <f t="shared" si="32"/>
        <v>1535278</v>
      </c>
      <c r="AB54" s="193">
        <f t="shared" si="32"/>
        <v>1584992</v>
      </c>
      <c r="AC54" s="193">
        <f t="shared" si="32"/>
        <v>1618395</v>
      </c>
      <c r="AD54" s="193">
        <f t="shared" si="32"/>
        <v>1676765</v>
      </c>
      <c r="AE54" s="193">
        <f t="shared" si="32"/>
        <v>1703453</v>
      </c>
      <c r="AF54" s="193">
        <f t="shared" si="32"/>
        <v>1725093</v>
      </c>
      <c r="AG54" s="193">
        <f t="shared" si="32"/>
        <v>1734470</v>
      </c>
      <c r="AH54" s="193">
        <f t="shared" si="32"/>
        <v>1749562</v>
      </c>
      <c r="AI54" s="193">
        <f t="shared" si="32"/>
        <v>1771700</v>
      </c>
      <c r="AJ54" s="193">
        <f t="shared" si="32"/>
        <v>1817809</v>
      </c>
      <c r="AK54" s="193">
        <f t="shared" si="32"/>
        <v>1859645</v>
      </c>
      <c r="AL54" s="193">
        <f t="shared" si="32"/>
        <v>1883170</v>
      </c>
      <c r="AM54" s="193">
        <f t="shared" si="32"/>
        <v>1908416</v>
      </c>
      <c r="AN54" s="193">
        <f t="shared" si="32"/>
        <v>1925672</v>
      </c>
      <c r="AO54" s="193">
        <f t="shared" si="32"/>
        <v>1951140</v>
      </c>
      <c r="AP54" s="104"/>
      <c r="AQ54" s="134" t="s">
        <v>263</v>
      </c>
      <c r="AR54" s="18"/>
      <c r="AS54" s="133"/>
      <c r="AT54" s="133"/>
      <c r="AU54" s="133"/>
      <c r="AV54" s="133"/>
      <c r="AW54" s="133"/>
      <c r="AX54" s="133"/>
      <c r="AY54" s="133"/>
      <c r="AZ54" s="133"/>
    </row>
    <row r="55" spans="1:52" x14ac:dyDescent="0.25">
      <c r="A55" s="90">
        <v>6000</v>
      </c>
      <c r="B55" s="193">
        <f t="shared" ref="B55:AO55" si="33">ROUND(B108*РАСЧЕТНЫЙ_КОЭФФИЦИЕНТ,0)</f>
        <v>666489</v>
      </c>
      <c r="C55" s="193">
        <f t="shared" si="33"/>
        <v>691347</v>
      </c>
      <c r="D55" s="193">
        <f t="shared" si="33"/>
        <v>711654</v>
      </c>
      <c r="E55" s="193">
        <f t="shared" si="33"/>
        <v>750549</v>
      </c>
      <c r="F55" s="193">
        <f t="shared" si="33"/>
        <v>774852</v>
      </c>
      <c r="G55" s="193">
        <f t="shared" si="33"/>
        <v>803427</v>
      </c>
      <c r="H55" s="193">
        <f t="shared" si="33"/>
        <v>832501</v>
      </c>
      <c r="I55" s="193">
        <f t="shared" si="33"/>
        <v>874281</v>
      </c>
      <c r="J55" s="193">
        <f t="shared" si="33"/>
        <v>895477</v>
      </c>
      <c r="K55" s="193">
        <f t="shared" si="33"/>
        <v>922110</v>
      </c>
      <c r="L55" s="193">
        <f t="shared" si="33"/>
        <v>950962</v>
      </c>
      <c r="M55" s="193">
        <f t="shared" si="33"/>
        <v>997570</v>
      </c>
      <c r="N55" s="193">
        <f t="shared" si="33"/>
        <v>1023981</v>
      </c>
      <c r="O55" s="193">
        <f t="shared" si="33"/>
        <v>1059325</v>
      </c>
      <c r="P55" s="193">
        <f t="shared" si="33"/>
        <v>1074195</v>
      </c>
      <c r="Q55" s="193">
        <f t="shared" si="33"/>
        <v>1132122</v>
      </c>
      <c r="R55" s="193">
        <f t="shared" si="33"/>
        <v>1167188</v>
      </c>
      <c r="S55" s="193">
        <f t="shared" si="33"/>
        <v>1201090</v>
      </c>
      <c r="T55" s="193">
        <f t="shared" si="33"/>
        <v>1216903</v>
      </c>
      <c r="U55" s="193">
        <f t="shared" si="33"/>
        <v>1276772</v>
      </c>
      <c r="V55" s="193">
        <f t="shared" si="33"/>
        <v>1298355</v>
      </c>
      <c r="W55" s="193">
        <f t="shared" si="33"/>
        <v>1329594</v>
      </c>
      <c r="X55" s="193">
        <f t="shared" si="33"/>
        <v>1355339</v>
      </c>
      <c r="Y55" s="193">
        <f t="shared" si="33"/>
        <v>1392070</v>
      </c>
      <c r="Z55" s="193">
        <f t="shared" si="33"/>
        <v>1539827</v>
      </c>
      <c r="AA55" s="193">
        <f t="shared" si="33"/>
        <v>1581885</v>
      </c>
      <c r="AB55" s="193">
        <f t="shared" si="33"/>
        <v>1632821</v>
      </c>
      <c r="AC55" s="193">
        <f t="shared" si="33"/>
        <v>1666445</v>
      </c>
      <c r="AD55" s="193">
        <f t="shared" si="33"/>
        <v>1728422</v>
      </c>
      <c r="AE55" s="193">
        <f t="shared" si="33"/>
        <v>1755610</v>
      </c>
      <c r="AF55" s="193">
        <f t="shared" si="33"/>
        <v>1768094</v>
      </c>
      <c r="AG55" s="193">
        <f t="shared" si="33"/>
        <v>1776750</v>
      </c>
      <c r="AH55" s="193">
        <f t="shared" si="33"/>
        <v>1802439</v>
      </c>
      <c r="AI55" s="193">
        <f t="shared" si="33"/>
        <v>1825743</v>
      </c>
      <c r="AJ55" s="193">
        <f t="shared" si="33"/>
        <v>1874293</v>
      </c>
      <c r="AK55" s="193">
        <f t="shared" si="33"/>
        <v>1916572</v>
      </c>
      <c r="AL55" s="193">
        <f t="shared" si="33"/>
        <v>1930499</v>
      </c>
      <c r="AM55" s="193">
        <f t="shared" si="33"/>
        <v>1966287</v>
      </c>
      <c r="AN55" s="193">
        <f t="shared" si="33"/>
        <v>1984098</v>
      </c>
      <c r="AO55" s="193">
        <f t="shared" si="33"/>
        <v>1999911</v>
      </c>
      <c r="AP55" s="104"/>
      <c r="AQ55" s="134" t="s">
        <v>262</v>
      </c>
      <c r="AR55" s="18"/>
      <c r="AS55" s="133"/>
      <c r="AT55" s="133"/>
      <c r="AU55" s="133"/>
      <c r="AV55" s="133"/>
      <c r="AW55" s="133"/>
      <c r="AX55" s="133"/>
      <c r="AY55" s="133"/>
      <c r="AZ55" s="133"/>
    </row>
    <row r="56" spans="1:52" ht="7.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</row>
    <row r="57" spans="1:52" x14ac:dyDescent="0.25">
      <c r="A57" s="14"/>
      <c r="B57" s="114"/>
      <c r="C57" s="14" t="s">
        <v>214</v>
      </c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 t="s">
        <v>518</v>
      </c>
      <c r="AR57" s="14"/>
      <c r="AS57" s="14"/>
      <c r="AT57" s="14"/>
      <c r="AU57" s="14"/>
      <c r="AV57" s="14"/>
      <c r="AW57" s="14"/>
      <c r="AX57" s="14"/>
      <c r="AY57" s="14"/>
      <c r="AZ57" s="14"/>
    </row>
    <row r="58" spans="1:52" x14ac:dyDescent="0.25">
      <c r="A58" s="14"/>
      <c r="B58" s="14"/>
      <c r="C58" s="63" t="s">
        <v>211</v>
      </c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</row>
    <row r="59" spans="1:52" ht="7.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</row>
    <row r="60" spans="1:52" ht="13.5" customHeight="1" x14ac:dyDescent="0.25">
      <c r="A60" s="14"/>
      <c r="B60" s="14"/>
      <c r="C60" s="14"/>
      <c r="D60" s="78" t="s">
        <v>112</v>
      </c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79"/>
      <c r="V60" s="78" t="s">
        <v>123</v>
      </c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14"/>
      <c r="AH60" s="14"/>
      <c r="AI60" s="14"/>
      <c r="AJ60" s="1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</row>
    <row r="61" spans="1:52" ht="15" customHeight="1" x14ac:dyDescent="0.25">
      <c r="A61" s="14"/>
      <c r="B61" s="14"/>
      <c r="C61" s="14"/>
      <c r="D61" s="634" t="s">
        <v>526</v>
      </c>
      <c r="E61" s="634"/>
      <c r="F61" s="634"/>
      <c r="G61" s="634"/>
      <c r="H61" s="634"/>
      <c r="I61" s="634"/>
      <c r="J61" s="634"/>
      <c r="K61" s="634"/>
      <c r="L61" s="634"/>
      <c r="M61" s="634"/>
      <c r="N61" s="634"/>
      <c r="O61" s="634"/>
      <c r="P61" s="634"/>
      <c r="Q61" s="634"/>
      <c r="R61" s="634"/>
      <c r="S61" s="14"/>
      <c r="T61" s="14"/>
      <c r="U61" s="79"/>
      <c r="V61" s="636" t="s">
        <v>438</v>
      </c>
      <c r="W61" s="636"/>
      <c r="X61" s="636"/>
      <c r="Y61" s="636"/>
      <c r="Z61" s="636"/>
      <c r="AA61" s="636"/>
      <c r="AB61" s="636"/>
      <c r="AC61" s="636"/>
      <c r="AD61" s="636"/>
      <c r="AE61" s="636"/>
      <c r="AF61" s="636"/>
      <c r="AG61" s="636"/>
      <c r="AH61" s="14"/>
      <c r="AI61" s="1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</row>
    <row r="62" spans="1:52" x14ac:dyDescent="0.25">
      <c r="A62" s="14"/>
      <c r="B62" s="14"/>
      <c r="C62" s="14"/>
      <c r="D62" s="77" t="s">
        <v>114</v>
      </c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14"/>
      <c r="T62" s="14"/>
      <c r="U62" s="79"/>
      <c r="V62" s="636"/>
      <c r="W62" s="636"/>
      <c r="X62" s="636"/>
      <c r="Y62" s="636"/>
      <c r="Z62" s="636"/>
      <c r="AA62" s="636"/>
      <c r="AB62" s="636"/>
      <c r="AC62" s="636"/>
      <c r="AD62" s="636"/>
      <c r="AE62" s="636"/>
      <c r="AF62" s="636"/>
      <c r="AG62" s="636"/>
      <c r="AH62" s="14"/>
      <c r="AI62" s="1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</row>
    <row r="63" spans="1:52" ht="46.5" customHeight="1" x14ac:dyDescent="0.25">
      <c r="A63" s="14"/>
      <c r="B63" s="14"/>
      <c r="C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636"/>
      <c r="W63" s="636"/>
      <c r="X63" s="636"/>
      <c r="Y63" s="636"/>
      <c r="Z63" s="636"/>
      <c r="AA63" s="636"/>
      <c r="AB63" s="636"/>
      <c r="AC63" s="636"/>
      <c r="AD63" s="636"/>
      <c r="AE63" s="636"/>
      <c r="AF63" s="636"/>
      <c r="AG63" s="636"/>
      <c r="AH63" s="14"/>
      <c r="AI63" s="1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</row>
    <row r="64" spans="1:52" ht="3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</row>
    <row r="65" spans="1:52" ht="15.75" x14ac:dyDescent="0.25">
      <c r="A65" s="14"/>
      <c r="B65" s="14"/>
      <c r="C65" s="14"/>
      <c r="D65" s="78" t="s">
        <v>113</v>
      </c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78"/>
      <c r="V65" s="78" t="s">
        <v>121</v>
      </c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</row>
    <row r="66" spans="1:52" ht="15" customHeight="1" x14ac:dyDescent="0.25">
      <c r="A66" s="14"/>
      <c r="B66" s="14"/>
      <c r="C66" s="14"/>
      <c r="D66" s="634" t="s">
        <v>116</v>
      </c>
      <c r="E66" s="634"/>
      <c r="F66" s="634"/>
      <c r="G66" s="634"/>
      <c r="H66" s="634"/>
      <c r="I66" s="634"/>
      <c r="J66" s="634"/>
      <c r="K66" s="634"/>
      <c r="L66" s="634"/>
      <c r="M66" s="634"/>
      <c r="N66" s="634"/>
      <c r="O66" s="634"/>
      <c r="P66" s="634"/>
      <c r="Q66" s="634"/>
      <c r="R66" s="634"/>
      <c r="S66" s="14"/>
      <c r="T66" s="14"/>
      <c r="U66" s="79"/>
      <c r="V66" s="636" t="s">
        <v>218</v>
      </c>
      <c r="W66" s="636"/>
      <c r="X66" s="636"/>
      <c r="Y66" s="636"/>
      <c r="Z66" s="636"/>
      <c r="AA66" s="636"/>
      <c r="AB66" s="636"/>
      <c r="AC66" s="636"/>
      <c r="AD66" s="636"/>
      <c r="AE66" s="636"/>
      <c r="AF66" s="636"/>
      <c r="AG66" s="636"/>
      <c r="AH66" s="14"/>
      <c r="AI66" s="14"/>
      <c r="AJ66" s="1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</row>
    <row r="67" spans="1:52" ht="15" customHeight="1" x14ac:dyDescent="0.25">
      <c r="A67" s="14"/>
      <c r="B67" s="14"/>
      <c r="C67" s="14"/>
      <c r="D67" s="634"/>
      <c r="E67" s="634"/>
      <c r="F67" s="634"/>
      <c r="G67" s="634"/>
      <c r="H67" s="634"/>
      <c r="I67" s="634"/>
      <c r="J67" s="634"/>
      <c r="K67" s="634"/>
      <c r="L67" s="634"/>
      <c r="M67" s="634"/>
      <c r="N67" s="634"/>
      <c r="O67" s="634"/>
      <c r="P67" s="634"/>
      <c r="Q67" s="634"/>
      <c r="R67" s="634"/>
      <c r="S67" s="14"/>
      <c r="T67" s="14"/>
      <c r="U67" s="79"/>
      <c r="V67" s="636"/>
      <c r="W67" s="636"/>
      <c r="X67" s="636"/>
      <c r="Y67" s="636"/>
      <c r="Z67" s="636"/>
      <c r="AA67" s="636"/>
      <c r="AB67" s="636"/>
      <c r="AC67" s="636"/>
      <c r="AD67" s="636"/>
      <c r="AE67" s="636"/>
      <c r="AF67" s="636"/>
      <c r="AG67" s="636"/>
      <c r="AH67" s="14"/>
      <c r="AI67" s="1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</row>
    <row r="68" spans="1:52" x14ac:dyDescent="0.25">
      <c r="A68" s="14"/>
      <c r="B68" s="14"/>
      <c r="C68" s="14"/>
      <c r="D68" s="77" t="s">
        <v>630</v>
      </c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79"/>
      <c r="V68" s="636"/>
      <c r="W68" s="636"/>
      <c r="X68" s="636"/>
      <c r="Y68" s="636"/>
      <c r="Z68" s="636"/>
      <c r="AA68" s="636"/>
      <c r="AB68" s="636"/>
      <c r="AC68" s="636"/>
      <c r="AD68" s="636"/>
      <c r="AE68" s="636"/>
      <c r="AF68" s="636"/>
      <c r="AG68" s="636"/>
      <c r="AH68" s="14"/>
      <c r="AI68" s="1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</row>
    <row r="69" spans="1:52" ht="13.5" customHeight="1" x14ac:dyDescent="0.25">
      <c r="A69" s="14"/>
      <c r="B69" s="14"/>
      <c r="C69" s="14"/>
      <c r="D69" s="77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77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4"/>
      <c r="AH69" s="14"/>
      <c r="AI69" s="1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</row>
    <row r="70" spans="1:52" ht="12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02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</row>
    <row r="71" spans="1:52" ht="17.25" x14ac:dyDescent="0.3">
      <c r="A71" s="80" t="s">
        <v>876</v>
      </c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</row>
    <row r="72" spans="1:52" ht="15.75" hidden="1" thickBot="1" x14ac:dyDescent="0.3"/>
    <row r="73" spans="1:52" s="81" customFormat="1" ht="15.75" hidden="1" thickBot="1" x14ac:dyDescent="0.3">
      <c r="A73" s="81" t="s">
        <v>825</v>
      </c>
      <c r="F73" s="82">
        <f>Курс_прайса*Региональная_наценка_AluTherm_ALPS*Розничная_наценка_AluTherm_ALPS*Дилерская_наценка_AluTherm_ALPS*(1-ЦУ_AluTherm_ALPS)</f>
        <v>55.485275999999999</v>
      </c>
    </row>
    <row r="74" spans="1:52" s="81" customFormat="1" hidden="1" x14ac:dyDescent="0.25">
      <c r="A74" s="94"/>
      <c r="B74" s="95">
        <v>2125</v>
      </c>
      <c r="C74" s="95">
        <v>2250</v>
      </c>
      <c r="D74" s="95">
        <v>2375</v>
      </c>
      <c r="E74" s="95">
        <v>2500</v>
      </c>
      <c r="F74" s="95">
        <v>2625</v>
      </c>
      <c r="G74" s="95">
        <v>2750</v>
      </c>
      <c r="H74" s="95">
        <v>2875</v>
      </c>
      <c r="I74" s="95">
        <v>3000</v>
      </c>
      <c r="J74" s="95">
        <v>3125</v>
      </c>
      <c r="K74" s="95">
        <v>3250</v>
      </c>
      <c r="L74" s="95">
        <v>3375</v>
      </c>
      <c r="M74" s="95">
        <v>3500</v>
      </c>
      <c r="N74" s="95">
        <v>3625</v>
      </c>
      <c r="O74" s="95">
        <v>3750</v>
      </c>
      <c r="P74" s="95">
        <v>3875</v>
      </c>
      <c r="Q74" s="95">
        <v>4000</v>
      </c>
      <c r="R74" s="95">
        <v>4125</v>
      </c>
      <c r="S74" s="95">
        <v>4250</v>
      </c>
      <c r="T74" s="95">
        <v>4375</v>
      </c>
      <c r="U74" s="95">
        <v>4500</v>
      </c>
      <c r="V74" s="95">
        <v>4625</v>
      </c>
      <c r="W74" s="95">
        <v>4750</v>
      </c>
      <c r="X74" s="95">
        <v>4875</v>
      </c>
      <c r="Y74" s="95">
        <v>5000</v>
      </c>
      <c r="Z74" s="95">
        <v>5125</v>
      </c>
      <c r="AA74" s="95">
        <v>5250</v>
      </c>
      <c r="AB74" s="95">
        <v>5375</v>
      </c>
      <c r="AC74" s="95">
        <v>5500</v>
      </c>
      <c r="AD74" s="95">
        <v>5625</v>
      </c>
      <c r="AE74" s="95">
        <v>5750</v>
      </c>
      <c r="AF74" s="95">
        <v>5875</v>
      </c>
      <c r="AG74" s="95">
        <v>6000</v>
      </c>
      <c r="AH74" s="95">
        <v>6125</v>
      </c>
      <c r="AI74" s="95">
        <v>6250</v>
      </c>
      <c r="AJ74" s="95">
        <v>6375</v>
      </c>
      <c r="AK74" s="95">
        <v>6500</v>
      </c>
      <c r="AL74" s="95">
        <v>6625</v>
      </c>
      <c r="AM74" s="95">
        <v>6750</v>
      </c>
      <c r="AN74" s="95">
        <v>6875</v>
      </c>
      <c r="AO74" s="96">
        <v>7000</v>
      </c>
    </row>
    <row r="75" spans="1:52" s="81" customFormat="1" hidden="1" x14ac:dyDescent="0.25">
      <c r="A75" s="97">
        <v>1875</v>
      </c>
      <c r="B75" s="84">
        <v>4426</v>
      </c>
      <c r="C75" s="84">
        <v>4737</v>
      </c>
      <c r="D75" s="84">
        <v>4854</v>
      </c>
      <c r="E75" s="84">
        <v>4958</v>
      </c>
      <c r="F75" s="84">
        <v>5222</v>
      </c>
      <c r="G75" s="84">
        <v>5499</v>
      </c>
      <c r="H75" s="84">
        <v>5616</v>
      </c>
      <c r="I75" s="84">
        <v>5729</v>
      </c>
      <c r="J75" s="84">
        <v>6205</v>
      </c>
      <c r="K75" s="84">
        <v>6313</v>
      </c>
      <c r="L75" s="84">
        <v>6443</v>
      </c>
      <c r="M75" s="84">
        <v>6534</v>
      </c>
      <c r="N75" s="84">
        <v>6842</v>
      </c>
      <c r="O75" s="84">
        <v>7119</v>
      </c>
      <c r="P75" s="84">
        <v>7257</v>
      </c>
      <c r="Q75" s="84">
        <v>7379</v>
      </c>
      <c r="R75" s="84">
        <v>7786</v>
      </c>
      <c r="S75" s="84">
        <v>7924</v>
      </c>
      <c r="T75" s="84">
        <v>8041</v>
      </c>
      <c r="U75" s="84">
        <v>8158</v>
      </c>
      <c r="V75" s="84">
        <v>8548</v>
      </c>
      <c r="W75" s="84">
        <v>8907</v>
      </c>
      <c r="X75" s="84">
        <v>9020</v>
      </c>
      <c r="Y75" s="84">
        <v>9150</v>
      </c>
      <c r="Z75" s="84">
        <v>9280</v>
      </c>
      <c r="AA75" s="84">
        <v>9604</v>
      </c>
      <c r="AB75" s="84">
        <v>9773</v>
      </c>
      <c r="AC75" s="84">
        <v>9925</v>
      </c>
      <c r="AD75" s="84">
        <v>10072</v>
      </c>
      <c r="AE75" s="84">
        <v>10219</v>
      </c>
      <c r="AF75" s="84">
        <v>10531</v>
      </c>
      <c r="AG75" s="84">
        <v>10696</v>
      </c>
      <c r="AH75" s="84">
        <v>11046</v>
      </c>
      <c r="AI75" s="84">
        <v>11375</v>
      </c>
      <c r="AJ75" s="84">
        <v>11544</v>
      </c>
      <c r="AK75" s="84">
        <v>11700</v>
      </c>
      <c r="AL75" s="84">
        <v>11852</v>
      </c>
      <c r="AM75" s="84">
        <v>12194</v>
      </c>
      <c r="AN75" s="84">
        <v>12363</v>
      </c>
      <c r="AO75" s="98">
        <v>12514</v>
      </c>
    </row>
    <row r="76" spans="1:52" s="81" customFormat="1" hidden="1" x14ac:dyDescent="0.25">
      <c r="A76" s="97">
        <v>2000</v>
      </c>
      <c r="B76" s="84">
        <v>4551</v>
      </c>
      <c r="C76" s="84">
        <v>4833</v>
      </c>
      <c r="D76" s="84">
        <v>4958</v>
      </c>
      <c r="E76" s="84">
        <v>5058</v>
      </c>
      <c r="F76" s="84">
        <v>5330</v>
      </c>
      <c r="G76" s="84">
        <v>5612</v>
      </c>
      <c r="H76" s="84">
        <v>5729</v>
      </c>
      <c r="I76" s="84">
        <v>5837</v>
      </c>
      <c r="J76" s="84">
        <v>6339</v>
      </c>
      <c r="K76" s="84">
        <v>6443</v>
      </c>
      <c r="L76" s="84">
        <v>6573</v>
      </c>
      <c r="M76" s="84">
        <v>6677</v>
      </c>
      <c r="N76" s="84">
        <v>6989</v>
      </c>
      <c r="O76" s="84">
        <v>7266</v>
      </c>
      <c r="P76" s="84">
        <v>7405</v>
      </c>
      <c r="Q76" s="84">
        <v>7530</v>
      </c>
      <c r="R76" s="84">
        <v>7946</v>
      </c>
      <c r="S76" s="84">
        <v>8084</v>
      </c>
      <c r="T76" s="84">
        <v>8206</v>
      </c>
      <c r="U76" s="84">
        <v>8331</v>
      </c>
      <c r="V76" s="84">
        <v>8721</v>
      </c>
      <c r="W76" s="84">
        <v>9098</v>
      </c>
      <c r="X76" s="84">
        <v>9206</v>
      </c>
      <c r="Y76" s="84">
        <v>9332</v>
      </c>
      <c r="Z76" s="84">
        <v>9474</v>
      </c>
      <c r="AA76" s="84">
        <v>9799</v>
      </c>
      <c r="AB76" s="84">
        <v>9968</v>
      </c>
      <c r="AC76" s="84">
        <v>10124</v>
      </c>
      <c r="AD76" s="84">
        <v>10276</v>
      </c>
      <c r="AE76" s="84">
        <v>10423</v>
      </c>
      <c r="AF76" s="84">
        <v>10739</v>
      </c>
      <c r="AG76" s="84">
        <v>10912</v>
      </c>
      <c r="AH76" s="84">
        <v>11267</v>
      </c>
      <c r="AI76" s="84">
        <v>11605</v>
      </c>
      <c r="AJ76" s="84">
        <v>11782</v>
      </c>
      <c r="AK76" s="84">
        <v>11947</v>
      </c>
      <c r="AL76" s="84">
        <v>12094</v>
      </c>
      <c r="AM76" s="84">
        <v>12449</v>
      </c>
      <c r="AN76" s="84">
        <v>12614</v>
      </c>
      <c r="AO76" s="98">
        <v>12770</v>
      </c>
    </row>
    <row r="77" spans="1:52" s="81" customFormat="1" hidden="1" x14ac:dyDescent="0.25">
      <c r="A77" s="97">
        <v>2125</v>
      </c>
      <c r="B77" s="84">
        <v>4668</v>
      </c>
      <c r="C77" s="84">
        <v>4854</v>
      </c>
      <c r="D77" s="84">
        <v>5058</v>
      </c>
      <c r="E77" s="84">
        <v>5326</v>
      </c>
      <c r="F77" s="84">
        <v>5443</v>
      </c>
      <c r="G77" s="84">
        <v>5729</v>
      </c>
      <c r="H77" s="84">
        <v>5854</v>
      </c>
      <c r="I77" s="84">
        <v>6144</v>
      </c>
      <c r="J77" s="84">
        <v>6469</v>
      </c>
      <c r="K77" s="84">
        <v>6586</v>
      </c>
      <c r="L77" s="84">
        <v>6720</v>
      </c>
      <c r="M77" s="84">
        <v>7050</v>
      </c>
      <c r="N77" s="84">
        <v>7123</v>
      </c>
      <c r="O77" s="84">
        <v>7405</v>
      </c>
      <c r="P77" s="84">
        <v>7530</v>
      </c>
      <c r="Q77" s="84">
        <v>7898</v>
      </c>
      <c r="R77" s="84">
        <v>8102</v>
      </c>
      <c r="S77" s="84">
        <v>8275</v>
      </c>
      <c r="T77" s="84">
        <v>8366</v>
      </c>
      <c r="U77" s="84">
        <v>8734</v>
      </c>
      <c r="V77" s="84">
        <v>8890</v>
      </c>
      <c r="W77" s="84">
        <v>9297</v>
      </c>
      <c r="X77" s="84">
        <v>9418</v>
      </c>
      <c r="Y77" s="84">
        <v>9561</v>
      </c>
      <c r="Z77" s="84">
        <v>9825</v>
      </c>
      <c r="AA77" s="84">
        <v>10180</v>
      </c>
      <c r="AB77" s="84">
        <v>10336</v>
      </c>
      <c r="AC77" s="84">
        <v>10492</v>
      </c>
      <c r="AD77" s="84">
        <v>10639</v>
      </c>
      <c r="AE77" s="84">
        <v>10799</v>
      </c>
      <c r="AF77" s="84">
        <v>11137</v>
      </c>
      <c r="AG77" s="84">
        <v>11280</v>
      </c>
      <c r="AH77" s="84">
        <v>11683</v>
      </c>
      <c r="AI77" s="84">
        <v>11990</v>
      </c>
      <c r="AJ77" s="84">
        <v>12163</v>
      </c>
      <c r="AK77" s="84">
        <v>12324</v>
      </c>
      <c r="AL77" s="84">
        <v>12493</v>
      </c>
      <c r="AM77" s="84">
        <v>12826</v>
      </c>
      <c r="AN77" s="84">
        <v>12991</v>
      </c>
      <c r="AO77" s="98">
        <v>13133</v>
      </c>
    </row>
    <row r="78" spans="1:52" s="81" customFormat="1" hidden="1" x14ac:dyDescent="0.25">
      <c r="A78" s="97">
        <v>2250</v>
      </c>
      <c r="B78" s="84">
        <v>5276</v>
      </c>
      <c r="C78" s="84">
        <v>5395</v>
      </c>
      <c r="D78" s="84">
        <v>5521</v>
      </c>
      <c r="E78" s="84">
        <v>5643</v>
      </c>
      <c r="F78" s="84">
        <v>5981</v>
      </c>
      <c r="G78" s="84">
        <v>6319</v>
      </c>
      <c r="H78" s="84">
        <v>6458</v>
      </c>
      <c r="I78" s="84">
        <v>6584</v>
      </c>
      <c r="J78" s="84">
        <v>6716</v>
      </c>
      <c r="K78" s="84">
        <v>6833</v>
      </c>
      <c r="L78" s="84">
        <v>7106</v>
      </c>
      <c r="M78" s="84">
        <v>7231</v>
      </c>
      <c r="N78" s="84">
        <v>7608</v>
      </c>
      <c r="O78" s="84">
        <v>7786</v>
      </c>
      <c r="P78" s="84">
        <v>7911</v>
      </c>
      <c r="Q78" s="84">
        <v>8201</v>
      </c>
      <c r="R78" s="84">
        <v>8600</v>
      </c>
      <c r="S78" s="84">
        <v>8769</v>
      </c>
      <c r="T78" s="84">
        <v>8903</v>
      </c>
      <c r="U78" s="84">
        <v>9059</v>
      </c>
      <c r="V78" s="84">
        <v>9496</v>
      </c>
      <c r="W78" s="84">
        <v>9630</v>
      </c>
      <c r="X78" s="84">
        <v>9765</v>
      </c>
      <c r="Y78" s="84">
        <v>10189</v>
      </c>
      <c r="Z78" s="84">
        <v>10250</v>
      </c>
      <c r="AA78" s="84">
        <v>10353</v>
      </c>
      <c r="AB78" s="84">
        <v>10505</v>
      </c>
      <c r="AC78" s="84">
        <v>10683</v>
      </c>
      <c r="AD78" s="84">
        <v>10838</v>
      </c>
      <c r="AE78" s="84">
        <v>11025</v>
      </c>
      <c r="AF78" s="84">
        <v>11328</v>
      </c>
      <c r="AG78" s="84">
        <v>11523</v>
      </c>
      <c r="AH78" s="84">
        <v>11912</v>
      </c>
      <c r="AI78" s="84">
        <v>12241</v>
      </c>
      <c r="AJ78" s="84">
        <v>12410</v>
      </c>
      <c r="AK78" s="84">
        <v>12588</v>
      </c>
      <c r="AL78" s="84">
        <v>12765</v>
      </c>
      <c r="AM78" s="84">
        <v>13103</v>
      </c>
      <c r="AN78" s="84">
        <v>13289</v>
      </c>
      <c r="AO78" s="98">
        <v>13454</v>
      </c>
    </row>
    <row r="79" spans="1:52" s="81" customFormat="1" hidden="1" x14ac:dyDescent="0.25">
      <c r="A79" s="97">
        <v>2375</v>
      </c>
      <c r="B79" s="84">
        <v>5395</v>
      </c>
      <c r="C79" s="84">
        <v>5505</v>
      </c>
      <c r="D79" s="84">
        <v>5619</v>
      </c>
      <c r="E79" s="84">
        <v>5737</v>
      </c>
      <c r="F79" s="84">
        <v>6095</v>
      </c>
      <c r="G79" s="84">
        <v>6470</v>
      </c>
      <c r="H79" s="84">
        <v>6576</v>
      </c>
      <c r="I79" s="84">
        <v>6690</v>
      </c>
      <c r="J79" s="84">
        <v>6833</v>
      </c>
      <c r="K79" s="84">
        <v>6958</v>
      </c>
      <c r="L79" s="84">
        <v>7374</v>
      </c>
      <c r="M79" s="84">
        <v>7768</v>
      </c>
      <c r="N79" s="84">
        <v>7907</v>
      </c>
      <c r="O79" s="84">
        <v>7946</v>
      </c>
      <c r="P79" s="84">
        <v>8232</v>
      </c>
      <c r="Q79" s="84">
        <v>8522</v>
      </c>
      <c r="R79" s="84">
        <v>9306</v>
      </c>
      <c r="S79" s="84">
        <v>9485</v>
      </c>
      <c r="T79" s="84">
        <v>9636</v>
      </c>
      <c r="U79" s="84">
        <v>9791</v>
      </c>
      <c r="V79" s="84">
        <v>10251</v>
      </c>
      <c r="W79" s="84">
        <v>10704</v>
      </c>
      <c r="X79" s="84">
        <v>10850</v>
      </c>
      <c r="Y79" s="84">
        <v>10989</v>
      </c>
      <c r="Z79" s="84">
        <v>11054</v>
      </c>
      <c r="AA79" s="84">
        <v>11375</v>
      </c>
      <c r="AB79" s="84">
        <v>11553</v>
      </c>
      <c r="AC79" s="84">
        <v>11752</v>
      </c>
      <c r="AD79" s="84">
        <v>11951</v>
      </c>
      <c r="AE79" s="84">
        <v>12112</v>
      </c>
      <c r="AF79" s="84">
        <v>12523</v>
      </c>
      <c r="AG79" s="84">
        <v>12709</v>
      </c>
      <c r="AH79" s="84">
        <v>13164</v>
      </c>
      <c r="AI79" s="84">
        <v>13532</v>
      </c>
      <c r="AJ79" s="84">
        <v>13727</v>
      </c>
      <c r="AK79" s="84">
        <v>13913</v>
      </c>
      <c r="AL79" s="84">
        <v>14108</v>
      </c>
      <c r="AM79" s="84">
        <v>14480</v>
      </c>
      <c r="AN79" s="84">
        <v>14697</v>
      </c>
      <c r="AO79" s="98">
        <v>14891</v>
      </c>
    </row>
    <row r="80" spans="1:52" s="81" customFormat="1" hidden="1" x14ac:dyDescent="0.25">
      <c r="A80" s="97">
        <v>2500</v>
      </c>
      <c r="B80" s="84">
        <v>5500</v>
      </c>
      <c r="C80" s="84">
        <v>5610</v>
      </c>
      <c r="D80" s="84">
        <v>5725</v>
      </c>
      <c r="E80" s="84">
        <v>6049</v>
      </c>
      <c r="F80" s="84">
        <v>6283</v>
      </c>
      <c r="G80" s="84">
        <v>6651</v>
      </c>
      <c r="H80" s="84">
        <v>6781</v>
      </c>
      <c r="I80" s="84">
        <v>7032</v>
      </c>
      <c r="J80" s="84">
        <v>7240</v>
      </c>
      <c r="K80" s="84">
        <v>7600</v>
      </c>
      <c r="L80" s="84">
        <v>7747</v>
      </c>
      <c r="M80" s="84">
        <v>8115</v>
      </c>
      <c r="N80" s="84">
        <v>8305</v>
      </c>
      <c r="O80" s="84">
        <v>8678</v>
      </c>
      <c r="P80" s="84">
        <v>8803</v>
      </c>
      <c r="Q80" s="84">
        <v>9119</v>
      </c>
      <c r="R80" s="84">
        <v>9485</v>
      </c>
      <c r="S80" s="84">
        <v>9644</v>
      </c>
      <c r="T80" s="84">
        <v>9803</v>
      </c>
      <c r="U80" s="84">
        <v>10141</v>
      </c>
      <c r="V80" s="84">
        <v>10451</v>
      </c>
      <c r="W80" s="84">
        <v>10936</v>
      </c>
      <c r="X80" s="84">
        <v>11066</v>
      </c>
      <c r="Y80" s="84">
        <v>11225</v>
      </c>
      <c r="Z80" s="84">
        <v>11717</v>
      </c>
      <c r="AA80" s="84">
        <v>12137</v>
      </c>
      <c r="AB80" s="84">
        <v>12341</v>
      </c>
      <c r="AC80" s="84">
        <v>12540</v>
      </c>
      <c r="AD80" s="84">
        <v>12748</v>
      </c>
      <c r="AE80" s="84">
        <v>12969</v>
      </c>
      <c r="AF80" s="84">
        <v>13363</v>
      </c>
      <c r="AG80" s="84">
        <v>13558</v>
      </c>
      <c r="AH80" s="84">
        <v>14021</v>
      </c>
      <c r="AI80" s="84">
        <v>14480</v>
      </c>
      <c r="AJ80" s="84">
        <v>14684</v>
      </c>
      <c r="AK80" s="84">
        <v>14896</v>
      </c>
      <c r="AL80" s="84">
        <v>15082</v>
      </c>
      <c r="AM80" s="84">
        <v>15506</v>
      </c>
      <c r="AN80" s="84">
        <v>15727</v>
      </c>
      <c r="AO80" s="98">
        <v>15965</v>
      </c>
    </row>
    <row r="81" spans="1:41" s="81" customFormat="1" hidden="1" x14ac:dyDescent="0.25">
      <c r="A81" s="97">
        <v>2625</v>
      </c>
      <c r="B81" s="84">
        <v>5538</v>
      </c>
      <c r="C81" s="84">
        <v>5694</v>
      </c>
      <c r="D81" s="84">
        <v>6023</v>
      </c>
      <c r="E81" s="84">
        <v>6326</v>
      </c>
      <c r="F81" s="84">
        <v>6547</v>
      </c>
      <c r="G81" s="84">
        <v>6803</v>
      </c>
      <c r="H81" s="84">
        <v>7080</v>
      </c>
      <c r="I81" s="84">
        <v>7418</v>
      </c>
      <c r="J81" s="84">
        <v>7799</v>
      </c>
      <c r="K81" s="84">
        <v>7972</v>
      </c>
      <c r="L81" s="84">
        <v>8132</v>
      </c>
      <c r="M81" s="84">
        <v>8513</v>
      </c>
      <c r="N81" s="84">
        <v>8669</v>
      </c>
      <c r="O81" s="84">
        <v>9093</v>
      </c>
      <c r="P81" s="84">
        <v>9241</v>
      </c>
      <c r="Q81" s="84">
        <v>9392</v>
      </c>
      <c r="R81" s="84">
        <v>9894</v>
      </c>
      <c r="S81" s="84">
        <v>10072</v>
      </c>
      <c r="T81" s="84">
        <v>10245</v>
      </c>
      <c r="U81" s="84">
        <v>10717</v>
      </c>
      <c r="V81" s="84">
        <v>10929</v>
      </c>
      <c r="W81" s="84">
        <v>11189</v>
      </c>
      <c r="X81" s="84">
        <v>11323</v>
      </c>
      <c r="Y81" s="84">
        <v>11700</v>
      </c>
      <c r="Z81" s="84">
        <v>11865</v>
      </c>
      <c r="AA81" s="84">
        <v>12142</v>
      </c>
      <c r="AB81" s="84">
        <v>12332</v>
      </c>
      <c r="AC81" s="84">
        <v>12545</v>
      </c>
      <c r="AD81" s="84">
        <v>12757</v>
      </c>
      <c r="AE81" s="84">
        <v>12939</v>
      </c>
      <c r="AF81" s="84">
        <v>13333</v>
      </c>
      <c r="AG81" s="84">
        <v>13532</v>
      </c>
      <c r="AH81" s="84">
        <v>14480</v>
      </c>
      <c r="AI81" s="84">
        <v>15333</v>
      </c>
      <c r="AJ81" s="84">
        <v>15454</v>
      </c>
      <c r="AK81" s="84">
        <v>15563</v>
      </c>
      <c r="AL81" s="84">
        <v>15654</v>
      </c>
      <c r="AM81" s="84">
        <v>15848</v>
      </c>
      <c r="AN81" s="84">
        <v>15944</v>
      </c>
      <c r="AO81" s="98">
        <v>15987</v>
      </c>
    </row>
    <row r="82" spans="1:41" s="81" customFormat="1" hidden="1" x14ac:dyDescent="0.25">
      <c r="A82" s="97">
        <v>2750</v>
      </c>
      <c r="B82" s="84">
        <v>5782</v>
      </c>
      <c r="C82" s="84">
        <v>6028</v>
      </c>
      <c r="D82" s="84">
        <v>6201</v>
      </c>
      <c r="E82" s="84">
        <v>6517</v>
      </c>
      <c r="F82" s="84">
        <v>6725</v>
      </c>
      <c r="G82" s="84">
        <v>7119</v>
      </c>
      <c r="H82" s="84">
        <v>7262</v>
      </c>
      <c r="I82" s="84">
        <v>7647</v>
      </c>
      <c r="J82" s="84">
        <v>8059</v>
      </c>
      <c r="K82" s="84">
        <v>8206</v>
      </c>
      <c r="L82" s="84">
        <v>8366</v>
      </c>
      <c r="M82" s="84">
        <v>8777</v>
      </c>
      <c r="N82" s="84">
        <v>8955</v>
      </c>
      <c r="O82" s="84">
        <v>9392</v>
      </c>
      <c r="P82" s="84">
        <v>9539</v>
      </c>
      <c r="Q82" s="84">
        <v>9682</v>
      </c>
      <c r="R82" s="84">
        <v>10219</v>
      </c>
      <c r="S82" s="84">
        <v>10423</v>
      </c>
      <c r="T82" s="84">
        <v>10618</v>
      </c>
      <c r="U82" s="84">
        <v>11116</v>
      </c>
      <c r="V82" s="84">
        <v>11297</v>
      </c>
      <c r="W82" s="84">
        <v>11536</v>
      </c>
      <c r="X82" s="84">
        <v>11700</v>
      </c>
      <c r="Y82" s="84">
        <v>12081</v>
      </c>
      <c r="Z82" s="84">
        <v>12267</v>
      </c>
      <c r="AA82" s="84">
        <v>12545</v>
      </c>
      <c r="AB82" s="84">
        <v>12761</v>
      </c>
      <c r="AC82" s="84">
        <v>12973</v>
      </c>
      <c r="AD82" s="84">
        <v>13164</v>
      </c>
      <c r="AE82" s="84">
        <v>13380</v>
      </c>
      <c r="AF82" s="84">
        <v>13800</v>
      </c>
      <c r="AG82" s="84">
        <v>14013</v>
      </c>
      <c r="AH82" s="84">
        <v>15346</v>
      </c>
      <c r="AI82" s="84">
        <v>15394</v>
      </c>
      <c r="AJ82" s="84">
        <v>15459</v>
      </c>
      <c r="AK82" s="84">
        <v>15684</v>
      </c>
      <c r="AL82" s="84">
        <v>15749</v>
      </c>
      <c r="AM82" s="84">
        <v>16000</v>
      </c>
      <c r="AN82" s="84">
        <v>16203</v>
      </c>
      <c r="AO82" s="98">
        <v>16420</v>
      </c>
    </row>
    <row r="83" spans="1:41" s="81" customFormat="1" hidden="1" x14ac:dyDescent="0.25">
      <c r="A83" s="97">
        <v>2875</v>
      </c>
      <c r="B83" s="84">
        <v>5876</v>
      </c>
      <c r="C83" s="84">
        <v>6171</v>
      </c>
      <c r="D83" s="84">
        <v>6313</v>
      </c>
      <c r="E83" s="84">
        <v>6630</v>
      </c>
      <c r="F83" s="84">
        <v>6842</v>
      </c>
      <c r="G83" s="84">
        <v>7240</v>
      </c>
      <c r="H83" s="84">
        <v>7405</v>
      </c>
      <c r="I83" s="84">
        <v>7794</v>
      </c>
      <c r="J83" s="84">
        <v>8206</v>
      </c>
      <c r="K83" s="84">
        <v>8366</v>
      </c>
      <c r="L83" s="84">
        <v>8522</v>
      </c>
      <c r="M83" s="84">
        <v>8907</v>
      </c>
      <c r="N83" s="84">
        <v>9124</v>
      </c>
      <c r="O83" s="84">
        <v>9561</v>
      </c>
      <c r="P83" s="84">
        <v>9713</v>
      </c>
      <c r="Q83" s="84">
        <v>10154</v>
      </c>
      <c r="R83" s="84">
        <v>10388</v>
      </c>
      <c r="S83" s="84">
        <v>10618</v>
      </c>
      <c r="T83" s="84">
        <v>10743</v>
      </c>
      <c r="U83" s="84">
        <v>11250</v>
      </c>
      <c r="V83" s="84">
        <v>11462</v>
      </c>
      <c r="W83" s="84">
        <v>11990</v>
      </c>
      <c r="X83" s="84">
        <v>12133</v>
      </c>
      <c r="Y83" s="84">
        <v>12298</v>
      </c>
      <c r="Z83" s="84">
        <v>12865</v>
      </c>
      <c r="AA83" s="84">
        <v>13320</v>
      </c>
      <c r="AB83" s="84">
        <v>13527</v>
      </c>
      <c r="AC83" s="84">
        <v>13766</v>
      </c>
      <c r="AD83" s="84">
        <v>13991</v>
      </c>
      <c r="AE83" s="84">
        <v>14199</v>
      </c>
      <c r="AF83" s="84">
        <v>14627</v>
      </c>
      <c r="AG83" s="84">
        <v>14835</v>
      </c>
      <c r="AH83" s="84">
        <v>15675</v>
      </c>
      <c r="AI83" s="84">
        <v>15810</v>
      </c>
      <c r="AJ83" s="84">
        <v>16030</v>
      </c>
      <c r="AK83" s="84">
        <v>16260</v>
      </c>
      <c r="AL83" s="84">
        <v>16494</v>
      </c>
      <c r="AM83" s="84">
        <v>16970</v>
      </c>
      <c r="AN83" s="84">
        <v>17147</v>
      </c>
      <c r="AO83" s="98">
        <v>17624</v>
      </c>
    </row>
    <row r="84" spans="1:41" s="81" customFormat="1" hidden="1" x14ac:dyDescent="0.25">
      <c r="A84" s="97">
        <v>3000</v>
      </c>
      <c r="B84" s="84">
        <v>6446</v>
      </c>
      <c r="C84" s="84">
        <v>6609</v>
      </c>
      <c r="D84" s="84">
        <v>6776</v>
      </c>
      <c r="E84" s="84">
        <v>7067</v>
      </c>
      <c r="F84" s="84">
        <v>7391</v>
      </c>
      <c r="G84" s="84">
        <v>7860</v>
      </c>
      <c r="H84" s="84">
        <v>8006</v>
      </c>
      <c r="I84" s="84">
        <v>8284</v>
      </c>
      <c r="J84" s="84">
        <v>8864</v>
      </c>
      <c r="K84" s="84">
        <v>9033</v>
      </c>
      <c r="L84" s="84">
        <v>9228</v>
      </c>
      <c r="M84" s="84">
        <v>9423</v>
      </c>
      <c r="N84" s="84">
        <v>9899</v>
      </c>
      <c r="O84" s="84">
        <v>10371</v>
      </c>
      <c r="P84" s="84">
        <v>10557</v>
      </c>
      <c r="Q84" s="84">
        <v>10760</v>
      </c>
      <c r="R84" s="84">
        <v>11498</v>
      </c>
      <c r="S84" s="84">
        <v>11730</v>
      </c>
      <c r="T84" s="84">
        <v>11926</v>
      </c>
      <c r="U84" s="84">
        <v>12101</v>
      </c>
      <c r="V84" s="84">
        <v>12663</v>
      </c>
      <c r="W84" s="84">
        <v>13230</v>
      </c>
      <c r="X84" s="84">
        <v>13413</v>
      </c>
      <c r="Y84" s="84">
        <v>13609</v>
      </c>
      <c r="Z84" s="84">
        <v>13662</v>
      </c>
      <c r="AA84" s="84">
        <v>14103</v>
      </c>
      <c r="AB84" s="84">
        <v>14381</v>
      </c>
      <c r="AC84" s="84">
        <v>14614</v>
      </c>
      <c r="AD84" s="84">
        <v>14814</v>
      </c>
      <c r="AE84" s="84">
        <v>15069</v>
      </c>
      <c r="AF84" s="84">
        <v>15545</v>
      </c>
      <c r="AG84" s="84">
        <v>15783</v>
      </c>
      <c r="AH84" s="84">
        <v>16459</v>
      </c>
      <c r="AI84" s="84">
        <v>16909</v>
      </c>
      <c r="AJ84" s="84">
        <v>17044</v>
      </c>
      <c r="AK84" s="84">
        <v>17290</v>
      </c>
      <c r="AL84" s="84">
        <v>17524</v>
      </c>
      <c r="AM84" s="84">
        <v>18221</v>
      </c>
      <c r="AN84" s="84">
        <v>18347</v>
      </c>
      <c r="AO84" s="98">
        <v>18494</v>
      </c>
    </row>
    <row r="85" spans="1:41" s="81" customFormat="1" hidden="1" x14ac:dyDescent="0.25">
      <c r="A85" s="97">
        <v>3125</v>
      </c>
      <c r="B85" s="84">
        <v>6544</v>
      </c>
      <c r="C85" s="84">
        <v>6719</v>
      </c>
      <c r="D85" s="84">
        <v>6950</v>
      </c>
      <c r="E85" s="84">
        <v>7474</v>
      </c>
      <c r="F85" s="84">
        <v>7742</v>
      </c>
      <c r="G85" s="84">
        <v>8059</v>
      </c>
      <c r="H85" s="84">
        <v>8240</v>
      </c>
      <c r="I85" s="84">
        <v>8851</v>
      </c>
      <c r="J85" s="84">
        <v>9326</v>
      </c>
      <c r="K85" s="84">
        <v>9481</v>
      </c>
      <c r="L85" s="84">
        <v>9644</v>
      </c>
      <c r="M85" s="84">
        <v>10111</v>
      </c>
      <c r="N85" s="84">
        <v>10353</v>
      </c>
      <c r="O85" s="84">
        <v>10879</v>
      </c>
      <c r="P85" s="84">
        <v>11074</v>
      </c>
      <c r="Q85" s="84">
        <v>11276</v>
      </c>
      <c r="R85" s="84">
        <v>11690</v>
      </c>
      <c r="S85" s="84">
        <v>11926</v>
      </c>
      <c r="T85" s="84">
        <v>12109</v>
      </c>
      <c r="U85" s="84">
        <v>12536</v>
      </c>
      <c r="V85" s="84">
        <v>12875</v>
      </c>
      <c r="W85" s="84">
        <v>13450</v>
      </c>
      <c r="X85" s="84">
        <v>13617</v>
      </c>
      <c r="Y85" s="84">
        <v>13784</v>
      </c>
      <c r="Z85" s="84">
        <v>14134</v>
      </c>
      <c r="AA85" s="84">
        <v>14320</v>
      </c>
      <c r="AB85" s="84">
        <v>14437</v>
      </c>
      <c r="AC85" s="84">
        <v>14536</v>
      </c>
      <c r="AD85" s="84">
        <v>14766</v>
      </c>
      <c r="AE85" s="84">
        <v>15000</v>
      </c>
      <c r="AF85" s="84">
        <v>15459</v>
      </c>
      <c r="AG85" s="84">
        <v>15892</v>
      </c>
      <c r="AH85" s="84">
        <v>16230</v>
      </c>
      <c r="AI85" s="84">
        <v>16706</v>
      </c>
      <c r="AJ85" s="84">
        <v>17130</v>
      </c>
      <c r="AK85" s="84">
        <v>17516</v>
      </c>
      <c r="AL85" s="84">
        <v>17658</v>
      </c>
      <c r="AM85" s="84">
        <v>17858</v>
      </c>
      <c r="AN85" s="84">
        <v>18113</v>
      </c>
      <c r="AO85" s="98">
        <v>18317</v>
      </c>
    </row>
    <row r="86" spans="1:41" s="81" customFormat="1" hidden="1" x14ac:dyDescent="0.25">
      <c r="A86" s="97">
        <v>3250</v>
      </c>
      <c r="B86" s="84">
        <v>6641</v>
      </c>
      <c r="C86" s="84">
        <v>6933</v>
      </c>
      <c r="D86" s="84">
        <v>7184</v>
      </c>
      <c r="E86" s="84">
        <v>7573</v>
      </c>
      <c r="F86" s="84">
        <v>7855</v>
      </c>
      <c r="G86" s="84">
        <v>8184</v>
      </c>
      <c r="H86" s="84">
        <v>8353</v>
      </c>
      <c r="I86" s="84">
        <v>8955</v>
      </c>
      <c r="J86" s="84">
        <v>9473</v>
      </c>
      <c r="K86" s="84">
        <v>9628</v>
      </c>
      <c r="L86" s="84">
        <v>9807</v>
      </c>
      <c r="M86" s="84">
        <v>10250</v>
      </c>
      <c r="N86" s="84">
        <v>10508</v>
      </c>
      <c r="O86" s="84">
        <v>11066</v>
      </c>
      <c r="P86" s="84">
        <v>11245</v>
      </c>
      <c r="Q86" s="84">
        <v>11761</v>
      </c>
      <c r="R86" s="84">
        <v>12016</v>
      </c>
      <c r="S86" s="84">
        <v>12233</v>
      </c>
      <c r="T86" s="84">
        <v>12449</v>
      </c>
      <c r="U86" s="84">
        <v>13051</v>
      </c>
      <c r="V86" s="84">
        <v>13276</v>
      </c>
      <c r="W86" s="84">
        <v>13641</v>
      </c>
      <c r="X86" s="84">
        <v>13833</v>
      </c>
      <c r="Y86" s="84">
        <v>14242</v>
      </c>
      <c r="Z86" s="84">
        <v>14394</v>
      </c>
      <c r="AA86" s="84">
        <v>14480</v>
      </c>
      <c r="AB86" s="84">
        <v>14723</v>
      </c>
      <c r="AC86" s="84">
        <v>14969</v>
      </c>
      <c r="AD86" s="84">
        <v>15190</v>
      </c>
      <c r="AE86" s="84">
        <v>15441</v>
      </c>
      <c r="AF86" s="84">
        <v>15913</v>
      </c>
      <c r="AG86" s="84">
        <v>16152</v>
      </c>
      <c r="AH86" s="84">
        <v>17087</v>
      </c>
      <c r="AI86" s="84">
        <v>17282</v>
      </c>
      <c r="AJ86" s="84">
        <v>17589</v>
      </c>
      <c r="AK86" s="84">
        <v>18018</v>
      </c>
      <c r="AL86" s="84">
        <v>18278</v>
      </c>
      <c r="AM86" s="84">
        <v>21179</v>
      </c>
      <c r="AN86" s="84">
        <v>21239</v>
      </c>
      <c r="AO86" s="98">
        <v>21313</v>
      </c>
    </row>
    <row r="87" spans="1:41" s="81" customFormat="1" hidden="1" x14ac:dyDescent="0.25">
      <c r="A87" s="97">
        <v>3375</v>
      </c>
      <c r="B87" s="84">
        <v>7061</v>
      </c>
      <c r="C87" s="84">
        <v>7216</v>
      </c>
      <c r="D87" s="84">
        <v>7379</v>
      </c>
      <c r="E87" s="84">
        <v>7673</v>
      </c>
      <c r="F87" s="84">
        <v>8059</v>
      </c>
      <c r="G87" s="84">
        <v>8556</v>
      </c>
      <c r="H87" s="84">
        <v>8756</v>
      </c>
      <c r="I87" s="84">
        <v>9102</v>
      </c>
      <c r="J87" s="84">
        <v>9616</v>
      </c>
      <c r="K87" s="84">
        <v>9783</v>
      </c>
      <c r="L87" s="84">
        <v>9946</v>
      </c>
      <c r="M87" s="84">
        <v>10410</v>
      </c>
      <c r="N87" s="84">
        <v>10695</v>
      </c>
      <c r="O87" s="84">
        <v>11245</v>
      </c>
      <c r="P87" s="84">
        <v>11404</v>
      </c>
      <c r="Q87" s="84">
        <v>11882</v>
      </c>
      <c r="R87" s="84">
        <v>12181</v>
      </c>
      <c r="S87" s="84">
        <v>12428</v>
      </c>
      <c r="T87" s="84">
        <v>12640</v>
      </c>
      <c r="U87" s="84">
        <v>13242</v>
      </c>
      <c r="V87" s="84">
        <v>13467</v>
      </c>
      <c r="W87" s="84">
        <v>13853</v>
      </c>
      <c r="X87" s="84">
        <v>14264</v>
      </c>
      <c r="Y87" s="84">
        <v>14450</v>
      </c>
      <c r="Z87" s="84">
        <v>14757</v>
      </c>
      <c r="AA87" s="84">
        <v>15229</v>
      </c>
      <c r="AB87" s="84">
        <v>15502</v>
      </c>
      <c r="AC87" s="84">
        <v>15762</v>
      </c>
      <c r="AD87" s="84">
        <v>15991</v>
      </c>
      <c r="AE87" s="84">
        <v>16260</v>
      </c>
      <c r="AF87" s="84">
        <v>17074</v>
      </c>
      <c r="AG87" s="84">
        <v>17178</v>
      </c>
      <c r="AH87" s="84">
        <v>17593</v>
      </c>
      <c r="AI87" s="84">
        <v>18104</v>
      </c>
      <c r="AJ87" s="84">
        <v>18659</v>
      </c>
      <c r="AK87" s="84">
        <v>18888</v>
      </c>
      <c r="AL87" s="84">
        <v>20772</v>
      </c>
      <c r="AM87" s="84">
        <v>21183</v>
      </c>
      <c r="AN87" s="84">
        <v>21279</v>
      </c>
      <c r="AO87" s="98">
        <v>21785</v>
      </c>
    </row>
    <row r="88" spans="1:41" s="81" customFormat="1" hidden="1" x14ac:dyDescent="0.25">
      <c r="A88" s="97">
        <v>3500</v>
      </c>
      <c r="B88" s="84">
        <v>7346</v>
      </c>
      <c r="C88" s="84">
        <v>7513</v>
      </c>
      <c r="D88" s="84">
        <v>7688</v>
      </c>
      <c r="E88" s="84">
        <v>8236</v>
      </c>
      <c r="F88" s="84">
        <v>8539</v>
      </c>
      <c r="G88" s="84">
        <v>8939</v>
      </c>
      <c r="H88" s="84">
        <v>9098</v>
      </c>
      <c r="I88" s="84">
        <v>9414</v>
      </c>
      <c r="J88" s="84">
        <v>9986</v>
      </c>
      <c r="K88" s="84">
        <v>10182</v>
      </c>
      <c r="L88" s="84">
        <v>10386</v>
      </c>
      <c r="M88" s="84">
        <v>10856</v>
      </c>
      <c r="N88" s="84">
        <v>11197</v>
      </c>
      <c r="O88" s="84">
        <v>11808</v>
      </c>
      <c r="P88" s="84">
        <v>11999</v>
      </c>
      <c r="Q88" s="84">
        <v>12527</v>
      </c>
      <c r="R88" s="84">
        <v>12809</v>
      </c>
      <c r="S88" s="84">
        <v>13034</v>
      </c>
      <c r="T88" s="84">
        <v>13242</v>
      </c>
      <c r="U88" s="84">
        <v>13857</v>
      </c>
      <c r="V88" s="84">
        <v>14013</v>
      </c>
      <c r="W88" s="84">
        <v>14597</v>
      </c>
      <c r="X88" s="84">
        <v>14770</v>
      </c>
      <c r="Y88" s="84">
        <v>14974</v>
      </c>
      <c r="Z88" s="84">
        <v>15143</v>
      </c>
      <c r="AA88" s="84">
        <v>15654</v>
      </c>
      <c r="AB88" s="84">
        <v>15913</v>
      </c>
      <c r="AC88" s="84">
        <v>16182</v>
      </c>
      <c r="AD88" s="84">
        <v>16814</v>
      </c>
      <c r="AE88" s="84">
        <v>16918</v>
      </c>
      <c r="AF88" s="84">
        <v>17286</v>
      </c>
      <c r="AG88" s="84">
        <v>17459</v>
      </c>
      <c r="AH88" s="84">
        <v>18074</v>
      </c>
      <c r="AI88" s="84">
        <v>18737</v>
      </c>
      <c r="AJ88" s="84">
        <v>19148</v>
      </c>
      <c r="AK88" s="84">
        <v>20841</v>
      </c>
      <c r="AL88" s="84">
        <v>21201</v>
      </c>
      <c r="AM88" s="84">
        <v>21863</v>
      </c>
      <c r="AN88" s="84">
        <v>21898</v>
      </c>
      <c r="AO88" s="98">
        <v>22114</v>
      </c>
    </row>
    <row r="89" spans="1:41" s="81" customFormat="1" hidden="1" x14ac:dyDescent="0.25">
      <c r="A89" s="97">
        <v>3625</v>
      </c>
      <c r="B89" s="84">
        <v>7477</v>
      </c>
      <c r="C89" s="84">
        <v>7627</v>
      </c>
      <c r="D89" s="84">
        <v>7782</v>
      </c>
      <c r="E89" s="84">
        <v>8314</v>
      </c>
      <c r="F89" s="84">
        <v>8608</v>
      </c>
      <c r="G89" s="84">
        <v>9025</v>
      </c>
      <c r="H89" s="84">
        <v>9366</v>
      </c>
      <c r="I89" s="84">
        <v>9816</v>
      </c>
      <c r="J89" s="84">
        <v>10375</v>
      </c>
      <c r="K89" s="84">
        <v>10600</v>
      </c>
      <c r="L89" s="84">
        <v>10795</v>
      </c>
      <c r="M89" s="84">
        <v>11319</v>
      </c>
      <c r="N89" s="84">
        <v>11640</v>
      </c>
      <c r="O89" s="84">
        <v>12267</v>
      </c>
      <c r="P89" s="84">
        <v>12484</v>
      </c>
      <c r="Q89" s="84">
        <v>12692</v>
      </c>
      <c r="R89" s="84">
        <v>13367</v>
      </c>
      <c r="S89" s="84">
        <v>13601</v>
      </c>
      <c r="T89" s="84">
        <v>13805</v>
      </c>
      <c r="U89" s="84">
        <v>14004</v>
      </c>
      <c r="V89" s="84">
        <v>14623</v>
      </c>
      <c r="W89" s="84">
        <v>15069</v>
      </c>
      <c r="X89" s="84">
        <v>15424</v>
      </c>
      <c r="Y89" s="84">
        <v>15597</v>
      </c>
      <c r="Z89" s="84">
        <v>16013</v>
      </c>
      <c r="AA89" s="84">
        <v>16580</v>
      </c>
      <c r="AB89" s="84">
        <v>16862</v>
      </c>
      <c r="AC89" s="84">
        <v>17511</v>
      </c>
      <c r="AD89" s="84">
        <v>17533</v>
      </c>
      <c r="AE89" s="84">
        <v>18117</v>
      </c>
      <c r="AF89" s="84">
        <v>18317</v>
      </c>
      <c r="AG89" s="84">
        <v>18585</v>
      </c>
      <c r="AH89" s="84">
        <v>19386</v>
      </c>
      <c r="AI89" s="84">
        <v>21837</v>
      </c>
      <c r="AJ89" s="84">
        <v>22197</v>
      </c>
      <c r="AK89" s="84">
        <v>22283</v>
      </c>
      <c r="AL89" s="84">
        <v>22365</v>
      </c>
      <c r="AM89" s="84">
        <v>22543</v>
      </c>
      <c r="AN89" s="84">
        <v>23768</v>
      </c>
      <c r="AO89" s="98">
        <v>23985</v>
      </c>
    </row>
    <row r="90" spans="1:41" s="81" customFormat="1" hidden="1" x14ac:dyDescent="0.25">
      <c r="A90" s="97">
        <v>3750</v>
      </c>
      <c r="B90" s="84">
        <v>8039</v>
      </c>
      <c r="C90" s="84">
        <v>8251</v>
      </c>
      <c r="D90" s="84">
        <v>8471</v>
      </c>
      <c r="E90" s="84">
        <v>8803</v>
      </c>
      <c r="F90" s="84">
        <v>9302</v>
      </c>
      <c r="G90" s="84">
        <v>9889</v>
      </c>
      <c r="H90" s="84">
        <v>10092</v>
      </c>
      <c r="I90" s="84">
        <v>10304</v>
      </c>
      <c r="J90" s="84">
        <v>11119</v>
      </c>
      <c r="K90" s="84">
        <v>11347</v>
      </c>
      <c r="L90" s="84">
        <v>11608</v>
      </c>
      <c r="M90" s="84">
        <v>11881</v>
      </c>
      <c r="N90" s="84">
        <v>12529</v>
      </c>
      <c r="O90" s="84">
        <v>13177</v>
      </c>
      <c r="P90" s="84">
        <v>13397</v>
      </c>
      <c r="Q90" s="84">
        <v>13596</v>
      </c>
      <c r="R90" s="84">
        <v>14110</v>
      </c>
      <c r="S90" s="84">
        <v>14362</v>
      </c>
      <c r="T90" s="84">
        <v>14591</v>
      </c>
      <c r="U90" s="84">
        <v>14802</v>
      </c>
      <c r="V90" s="84">
        <v>15446</v>
      </c>
      <c r="W90" s="84">
        <v>16082</v>
      </c>
      <c r="X90" s="84">
        <v>16310</v>
      </c>
      <c r="Y90" s="84">
        <v>16530</v>
      </c>
      <c r="Z90" s="84">
        <v>16559</v>
      </c>
      <c r="AA90" s="84">
        <v>16827</v>
      </c>
      <c r="AB90" s="84">
        <v>17104</v>
      </c>
      <c r="AC90" s="84">
        <v>17130</v>
      </c>
      <c r="AD90" s="84">
        <v>17299</v>
      </c>
      <c r="AE90" s="84">
        <v>17593</v>
      </c>
      <c r="AF90" s="84">
        <v>18182</v>
      </c>
      <c r="AG90" s="84">
        <v>18485</v>
      </c>
      <c r="AH90" s="84">
        <v>21261</v>
      </c>
      <c r="AI90" s="84">
        <v>21313</v>
      </c>
      <c r="AJ90" s="84">
        <v>21681</v>
      </c>
      <c r="AK90" s="84">
        <v>21924</v>
      </c>
      <c r="AL90" s="84">
        <v>22114</v>
      </c>
      <c r="AM90" s="84">
        <v>23149</v>
      </c>
      <c r="AN90" s="84">
        <v>23184</v>
      </c>
      <c r="AO90" s="98">
        <v>23279</v>
      </c>
    </row>
    <row r="91" spans="1:41" s="81" customFormat="1" hidden="1" x14ac:dyDescent="0.25">
      <c r="A91" s="97">
        <v>3875</v>
      </c>
      <c r="B91" s="84">
        <v>8165</v>
      </c>
      <c r="C91" s="84">
        <v>8365</v>
      </c>
      <c r="D91" s="84">
        <v>8569</v>
      </c>
      <c r="E91" s="84">
        <v>8877</v>
      </c>
      <c r="F91" s="84">
        <v>9408</v>
      </c>
      <c r="G91" s="84">
        <v>10052</v>
      </c>
      <c r="H91" s="84">
        <v>10231</v>
      </c>
      <c r="I91" s="84">
        <v>10557</v>
      </c>
      <c r="J91" s="84">
        <v>11258</v>
      </c>
      <c r="K91" s="84">
        <v>11494</v>
      </c>
      <c r="L91" s="84">
        <v>11767</v>
      </c>
      <c r="M91" s="84">
        <v>12040</v>
      </c>
      <c r="N91" s="84">
        <v>12696</v>
      </c>
      <c r="O91" s="84">
        <v>13368</v>
      </c>
      <c r="P91" s="84">
        <v>13584</v>
      </c>
      <c r="Q91" s="84">
        <v>13800</v>
      </c>
      <c r="R91" s="84">
        <v>14281</v>
      </c>
      <c r="S91" s="84">
        <v>14521</v>
      </c>
      <c r="T91" s="84">
        <v>14754</v>
      </c>
      <c r="U91" s="84">
        <v>15125</v>
      </c>
      <c r="V91" s="84">
        <v>15634</v>
      </c>
      <c r="W91" s="84">
        <v>16310</v>
      </c>
      <c r="X91" s="84">
        <v>16526</v>
      </c>
      <c r="Y91" s="84">
        <v>16905</v>
      </c>
      <c r="Z91" s="84">
        <v>17087</v>
      </c>
      <c r="AA91" s="84">
        <v>17243</v>
      </c>
      <c r="AB91" s="84">
        <v>17516</v>
      </c>
      <c r="AC91" s="84">
        <v>17806</v>
      </c>
      <c r="AD91" s="84">
        <v>18096</v>
      </c>
      <c r="AE91" s="84">
        <v>18390</v>
      </c>
      <c r="AF91" s="84">
        <v>20447</v>
      </c>
      <c r="AG91" s="84">
        <v>20655</v>
      </c>
      <c r="AH91" s="84">
        <v>22093</v>
      </c>
      <c r="AI91" s="84">
        <v>22322</v>
      </c>
      <c r="AJ91" s="84">
        <v>23101</v>
      </c>
      <c r="AK91" s="84">
        <v>23327</v>
      </c>
      <c r="AL91" s="84">
        <v>23955</v>
      </c>
      <c r="AM91" s="84">
        <v>24522</v>
      </c>
      <c r="AN91" s="84">
        <v>24556</v>
      </c>
      <c r="AO91" s="98">
        <v>24578</v>
      </c>
    </row>
    <row r="92" spans="1:41" s="81" customFormat="1" hidden="1" x14ac:dyDescent="0.25">
      <c r="A92" s="97">
        <v>4000</v>
      </c>
      <c r="B92" s="84">
        <v>8450</v>
      </c>
      <c r="C92" s="84">
        <v>8658</v>
      </c>
      <c r="D92" s="84">
        <v>8870</v>
      </c>
      <c r="E92" s="84">
        <v>9184</v>
      </c>
      <c r="F92" s="84">
        <v>9632</v>
      </c>
      <c r="G92" s="84">
        <v>10178</v>
      </c>
      <c r="H92" s="84">
        <v>10365</v>
      </c>
      <c r="I92" s="84">
        <v>10691</v>
      </c>
      <c r="J92" s="84">
        <v>11388</v>
      </c>
      <c r="K92" s="84">
        <v>11608</v>
      </c>
      <c r="L92" s="84">
        <v>11844</v>
      </c>
      <c r="M92" s="84">
        <v>12328</v>
      </c>
      <c r="N92" s="84">
        <v>12802</v>
      </c>
      <c r="O92" s="84">
        <v>13535</v>
      </c>
      <c r="P92" s="84">
        <v>13772</v>
      </c>
      <c r="Q92" s="84">
        <v>13996</v>
      </c>
      <c r="R92" s="84">
        <v>14610</v>
      </c>
      <c r="S92" s="84">
        <v>14857</v>
      </c>
      <c r="T92" s="84">
        <v>15082</v>
      </c>
      <c r="U92" s="84">
        <v>15779</v>
      </c>
      <c r="V92" s="84">
        <v>16000</v>
      </c>
      <c r="W92" s="84">
        <v>16658</v>
      </c>
      <c r="X92" s="84">
        <v>16896</v>
      </c>
      <c r="Y92" s="84">
        <v>17139</v>
      </c>
      <c r="Z92" s="84">
        <v>17191</v>
      </c>
      <c r="AA92" s="84">
        <v>17256</v>
      </c>
      <c r="AB92" s="84">
        <v>17910</v>
      </c>
      <c r="AC92" s="84">
        <v>18022</v>
      </c>
      <c r="AD92" s="84">
        <v>18122</v>
      </c>
      <c r="AE92" s="84">
        <v>20031</v>
      </c>
      <c r="AF92" s="84">
        <v>20594</v>
      </c>
      <c r="AG92" s="84">
        <v>20798</v>
      </c>
      <c r="AH92" s="84">
        <v>22093</v>
      </c>
      <c r="AI92" s="84">
        <v>22582</v>
      </c>
      <c r="AJ92" s="84">
        <v>23101</v>
      </c>
      <c r="AK92" s="84">
        <v>23478</v>
      </c>
      <c r="AL92" s="84">
        <v>23967</v>
      </c>
      <c r="AM92" s="84">
        <v>24522</v>
      </c>
      <c r="AN92" s="84">
        <v>24565</v>
      </c>
      <c r="AO92" s="98">
        <v>24617</v>
      </c>
    </row>
    <row r="93" spans="1:41" s="81" customFormat="1" hidden="1" x14ac:dyDescent="0.25">
      <c r="A93" s="97">
        <v>4125</v>
      </c>
      <c r="B93" s="84">
        <v>8573</v>
      </c>
      <c r="C93" s="84">
        <v>8776</v>
      </c>
      <c r="D93" s="84">
        <v>8980</v>
      </c>
      <c r="E93" s="84">
        <v>9314</v>
      </c>
      <c r="F93" s="84">
        <v>9889</v>
      </c>
      <c r="G93" s="84">
        <v>10569</v>
      </c>
      <c r="H93" s="84">
        <v>10801</v>
      </c>
      <c r="I93" s="84">
        <v>11168</v>
      </c>
      <c r="J93" s="84">
        <v>11857</v>
      </c>
      <c r="K93" s="84">
        <v>12048</v>
      </c>
      <c r="L93" s="84">
        <v>12289</v>
      </c>
      <c r="M93" s="84">
        <v>12791</v>
      </c>
      <c r="N93" s="84">
        <v>13238</v>
      </c>
      <c r="O93" s="84">
        <v>13947</v>
      </c>
      <c r="P93" s="84">
        <v>14248</v>
      </c>
      <c r="Q93" s="84">
        <v>14525</v>
      </c>
      <c r="R93" s="84">
        <v>15195</v>
      </c>
      <c r="S93" s="84">
        <v>15454</v>
      </c>
      <c r="T93" s="84">
        <v>15675</v>
      </c>
      <c r="U93" s="84">
        <v>16338</v>
      </c>
      <c r="V93" s="84">
        <v>16554</v>
      </c>
      <c r="W93" s="84">
        <v>17109</v>
      </c>
      <c r="X93" s="84">
        <v>17498</v>
      </c>
      <c r="Y93" s="84">
        <v>17732</v>
      </c>
      <c r="Z93" s="84">
        <v>17775</v>
      </c>
      <c r="AA93" s="84">
        <v>17858</v>
      </c>
      <c r="AB93" s="84">
        <v>17914</v>
      </c>
      <c r="AC93" s="84">
        <v>18187</v>
      </c>
      <c r="AD93" s="84">
        <v>19655</v>
      </c>
      <c r="AE93" s="84">
        <v>20642</v>
      </c>
      <c r="AF93" s="84">
        <v>20828</v>
      </c>
      <c r="AG93" s="84">
        <v>21036</v>
      </c>
      <c r="AH93" s="84">
        <v>22634</v>
      </c>
      <c r="AI93" s="84">
        <v>22677</v>
      </c>
      <c r="AJ93" s="84">
        <v>23119</v>
      </c>
      <c r="AK93" s="84">
        <v>23768</v>
      </c>
      <c r="AL93" s="84">
        <v>23994</v>
      </c>
      <c r="AM93" s="84">
        <v>24535</v>
      </c>
      <c r="AN93" s="84">
        <v>24569</v>
      </c>
      <c r="AO93" s="98">
        <v>25730</v>
      </c>
    </row>
    <row r="94" spans="1:41" s="81" customFormat="1" hidden="1" x14ac:dyDescent="0.25">
      <c r="A94" s="97">
        <v>4250</v>
      </c>
      <c r="B94" s="84">
        <v>8683</v>
      </c>
      <c r="C94" s="84">
        <v>8890</v>
      </c>
      <c r="D94" s="84">
        <v>9098</v>
      </c>
      <c r="E94" s="84">
        <v>9687</v>
      </c>
      <c r="F94" s="84">
        <v>10115</v>
      </c>
      <c r="G94" s="84">
        <v>10700</v>
      </c>
      <c r="H94" s="84">
        <v>10932</v>
      </c>
      <c r="I94" s="84">
        <v>11289</v>
      </c>
      <c r="J94" s="84">
        <v>11999</v>
      </c>
      <c r="K94" s="84">
        <v>12195</v>
      </c>
      <c r="L94" s="84">
        <v>12439</v>
      </c>
      <c r="M94" s="84">
        <v>12930</v>
      </c>
      <c r="N94" s="84">
        <v>13397</v>
      </c>
      <c r="O94" s="84">
        <v>14110</v>
      </c>
      <c r="P94" s="84">
        <v>14379</v>
      </c>
      <c r="Q94" s="84">
        <v>14652</v>
      </c>
      <c r="R94" s="84">
        <v>15316</v>
      </c>
      <c r="S94" s="84">
        <v>15584</v>
      </c>
      <c r="T94" s="84">
        <v>15814</v>
      </c>
      <c r="U94" s="84">
        <v>16554</v>
      </c>
      <c r="V94" s="84">
        <v>16758</v>
      </c>
      <c r="W94" s="84">
        <v>17464</v>
      </c>
      <c r="X94" s="84">
        <v>17693</v>
      </c>
      <c r="Y94" s="84">
        <v>17936</v>
      </c>
      <c r="Z94" s="84">
        <v>18022</v>
      </c>
      <c r="AA94" s="84">
        <v>18100</v>
      </c>
      <c r="AB94" s="84">
        <v>18291</v>
      </c>
      <c r="AC94" s="84">
        <v>19715</v>
      </c>
      <c r="AD94" s="84">
        <v>20655</v>
      </c>
      <c r="AE94" s="84">
        <v>20932</v>
      </c>
      <c r="AF94" s="84">
        <v>21984</v>
      </c>
      <c r="AG94" s="84">
        <v>22197</v>
      </c>
      <c r="AH94" s="84">
        <v>22668</v>
      </c>
      <c r="AI94" s="84">
        <v>23153</v>
      </c>
      <c r="AJ94" s="84">
        <v>23400</v>
      </c>
      <c r="AK94" s="84">
        <v>24041</v>
      </c>
      <c r="AL94" s="84">
        <v>24353</v>
      </c>
      <c r="AM94" s="84">
        <v>24565</v>
      </c>
      <c r="AN94" s="84">
        <v>25825</v>
      </c>
      <c r="AO94" s="98">
        <v>25838</v>
      </c>
    </row>
    <row r="95" spans="1:41" s="81" customFormat="1" hidden="1" x14ac:dyDescent="0.25">
      <c r="A95" s="97">
        <v>4375</v>
      </c>
      <c r="B95" s="84">
        <v>8793</v>
      </c>
      <c r="C95" s="84">
        <v>8988</v>
      </c>
      <c r="D95" s="84">
        <v>9184</v>
      </c>
      <c r="E95" s="84">
        <v>9747</v>
      </c>
      <c r="F95" s="84">
        <v>10189</v>
      </c>
      <c r="G95" s="84">
        <v>10773</v>
      </c>
      <c r="H95" s="84">
        <v>11034</v>
      </c>
      <c r="I95" s="84">
        <v>11427</v>
      </c>
      <c r="J95" s="84">
        <v>12146</v>
      </c>
      <c r="K95" s="84">
        <v>12350</v>
      </c>
      <c r="L95" s="84">
        <v>12594</v>
      </c>
      <c r="M95" s="84">
        <v>13099</v>
      </c>
      <c r="N95" s="84">
        <v>13572</v>
      </c>
      <c r="O95" s="84">
        <v>14293</v>
      </c>
      <c r="P95" s="84">
        <v>14566</v>
      </c>
      <c r="Q95" s="84">
        <v>15281</v>
      </c>
      <c r="R95" s="84">
        <v>15476</v>
      </c>
      <c r="S95" s="84">
        <v>15770</v>
      </c>
      <c r="T95" s="84">
        <v>16017</v>
      </c>
      <c r="U95" s="84">
        <v>16749</v>
      </c>
      <c r="V95" s="84">
        <v>16970</v>
      </c>
      <c r="W95" s="84">
        <v>17520</v>
      </c>
      <c r="X95" s="84">
        <v>17769</v>
      </c>
      <c r="Y95" s="84">
        <v>18689</v>
      </c>
      <c r="Z95" s="84">
        <v>18503</v>
      </c>
      <c r="AA95" s="84">
        <v>18779</v>
      </c>
      <c r="AB95" s="84">
        <v>19724</v>
      </c>
      <c r="AC95" s="84">
        <v>20750</v>
      </c>
      <c r="AD95" s="84">
        <v>20975</v>
      </c>
      <c r="AE95" s="84">
        <v>22114</v>
      </c>
      <c r="AF95" s="84">
        <v>22248</v>
      </c>
      <c r="AG95" s="84">
        <v>22521</v>
      </c>
      <c r="AH95" s="84">
        <v>23967</v>
      </c>
      <c r="AI95" s="84">
        <v>23998</v>
      </c>
      <c r="AJ95" s="84">
        <v>24041</v>
      </c>
      <c r="AK95" s="84">
        <v>24331</v>
      </c>
      <c r="AL95" s="84">
        <v>24626</v>
      </c>
      <c r="AM95" s="84">
        <v>25626</v>
      </c>
      <c r="AN95" s="84">
        <v>25834</v>
      </c>
      <c r="AO95" s="98">
        <v>25868</v>
      </c>
    </row>
    <row r="96" spans="1:41" s="81" customFormat="1" hidden="1" x14ac:dyDescent="0.25">
      <c r="A96" s="97">
        <v>4500</v>
      </c>
      <c r="B96" s="84">
        <v>9396</v>
      </c>
      <c r="C96" s="84">
        <v>9628</v>
      </c>
      <c r="D96" s="84">
        <v>9872</v>
      </c>
      <c r="E96" s="84">
        <v>10206</v>
      </c>
      <c r="F96" s="84">
        <v>10903</v>
      </c>
      <c r="G96" s="84">
        <v>11685</v>
      </c>
      <c r="H96" s="84">
        <v>11922</v>
      </c>
      <c r="I96" s="84">
        <v>12254</v>
      </c>
      <c r="J96" s="84">
        <v>13120</v>
      </c>
      <c r="K96" s="84">
        <v>13372</v>
      </c>
      <c r="L96" s="84">
        <v>13666</v>
      </c>
      <c r="M96" s="84">
        <v>13943</v>
      </c>
      <c r="N96" s="84">
        <v>14754</v>
      </c>
      <c r="O96" s="84">
        <v>15581</v>
      </c>
      <c r="P96" s="84">
        <v>15845</v>
      </c>
      <c r="Q96" s="84">
        <v>16110</v>
      </c>
      <c r="R96" s="84">
        <v>16685</v>
      </c>
      <c r="S96" s="84">
        <v>16974</v>
      </c>
      <c r="T96" s="84">
        <v>17231</v>
      </c>
      <c r="U96" s="84">
        <v>17780</v>
      </c>
      <c r="V96" s="84">
        <v>18386</v>
      </c>
      <c r="W96" s="84">
        <v>19068</v>
      </c>
      <c r="X96" s="84">
        <v>19321</v>
      </c>
      <c r="Y96" s="84">
        <v>19676</v>
      </c>
      <c r="Z96" s="84">
        <v>20421</v>
      </c>
      <c r="AA96" s="84">
        <v>21092</v>
      </c>
      <c r="AB96" s="84">
        <v>22166</v>
      </c>
      <c r="AC96" s="84">
        <v>22387</v>
      </c>
      <c r="AD96" s="84">
        <v>22707</v>
      </c>
      <c r="AE96" s="84">
        <v>22980</v>
      </c>
      <c r="AF96" s="84">
        <v>23127</v>
      </c>
      <c r="AG96" s="84">
        <v>23838</v>
      </c>
      <c r="AH96" s="84">
        <v>24344</v>
      </c>
      <c r="AI96" s="84">
        <v>24401</v>
      </c>
      <c r="AJ96" s="84">
        <v>25903</v>
      </c>
      <c r="AK96" s="84">
        <v>25942</v>
      </c>
      <c r="AL96" s="84">
        <v>26141</v>
      </c>
      <c r="AM96" s="84">
        <v>26540</v>
      </c>
      <c r="AN96" s="84">
        <v>26704</v>
      </c>
      <c r="AO96" s="98">
        <v>27505</v>
      </c>
    </row>
    <row r="97" spans="1:41" s="81" customFormat="1" hidden="1" x14ac:dyDescent="0.25">
      <c r="A97" s="97">
        <v>4625</v>
      </c>
      <c r="B97" s="84">
        <v>9506</v>
      </c>
      <c r="C97" s="84">
        <v>9734</v>
      </c>
      <c r="D97" s="84">
        <v>9974</v>
      </c>
      <c r="E97" s="84">
        <v>10327</v>
      </c>
      <c r="F97" s="84">
        <v>11025</v>
      </c>
      <c r="G97" s="84">
        <v>11808</v>
      </c>
      <c r="H97" s="84">
        <v>12056</v>
      </c>
      <c r="I97" s="84">
        <v>12445</v>
      </c>
      <c r="J97" s="84">
        <v>13262</v>
      </c>
      <c r="K97" s="84">
        <v>13478</v>
      </c>
      <c r="L97" s="84">
        <v>13784</v>
      </c>
      <c r="M97" s="84">
        <v>14093</v>
      </c>
      <c r="N97" s="84">
        <v>14933</v>
      </c>
      <c r="O97" s="84">
        <v>15752</v>
      </c>
      <c r="P97" s="84">
        <v>16021</v>
      </c>
      <c r="Q97" s="84">
        <v>16290</v>
      </c>
      <c r="R97" s="84">
        <v>16868</v>
      </c>
      <c r="S97" s="84">
        <v>17234</v>
      </c>
      <c r="T97" s="84">
        <v>17498</v>
      </c>
      <c r="U97" s="84">
        <v>18269</v>
      </c>
      <c r="V97" s="84">
        <v>18546</v>
      </c>
      <c r="W97" s="84">
        <v>19252</v>
      </c>
      <c r="X97" s="84">
        <v>19533</v>
      </c>
      <c r="Y97" s="84">
        <v>19794</v>
      </c>
      <c r="Z97" s="84">
        <v>21404</v>
      </c>
      <c r="AA97" s="84">
        <v>21738</v>
      </c>
      <c r="AB97" s="84">
        <v>22409</v>
      </c>
      <c r="AC97" s="84">
        <v>22716</v>
      </c>
      <c r="AD97" s="84">
        <v>23011</v>
      </c>
      <c r="AE97" s="84">
        <v>23162</v>
      </c>
      <c r="AF97" s="84">
        <v>23872</v>
      </c>
      <c r="AG97" s="84">
        <v>24110</v>
      </c>
      <c r="AH97" s="84">
        <v>24621</v>
      </c>
      <c r="AI97" s="84">
        <v>24937</v>
      </c>
      <c r="AJ97" s="84">
        <v>26094</v>
      </c>
      <c r="AK97" s="84">
        <v>26141</v>
      </c>
      <c r="AL97" s="84">
        <v>26345</v>
      </c>
      <c r="AM97" s="84">
        <v>26579</v>
      </c>
      <c r="AN97" s="84">
        <v>27583</v>
      </c>
      <c r="AO97" s="98">
        <v>27813</v>
      </c>
    </row>
    <row r="98" spans="1:41" s="81" customFormat="1" hidden="1" x14ac:dyDescent="0.25">
      <c r="A98" s="97">
        <v>4750</v>
      </c>
      <c r="B98" s="84">
        <v>9612</v>
      </c>
      <c r="C98" s="84">
        <v>9844</v>
      </c>
      <c r="D98" s="84">
        <v>10088</v>
      </c>
      <c r="E98" s="84">
        <v>10726</v>
      </c>
      <c r="F98" s="84">
        <v>11232</v>
      </c>
      <c r="G98" s="84">
        <v>11946</v>
      </c>
      <c r="H98" s="84">
        <v>12203</v>
      </c>
      <c r="I98" s="84">
        <v>12562</v>
      </c>
      <c r="J98" s="84">
        <v>13397</v>
      </c>
      <c r="K98" s="84">
        <v>13617</v>
      </c>
      <c r="L98" s="84">
        <v>13882</v>
      </c>
      <c r="M98" s="84">
        <v>14411</v>
      </c>
      <c r="N98" s="84">
        <v>15059</v>
      </c>
      <c r="O98" s="84">
        <v>15927</v>
      </c>
      <c r="P98" s="84">
        <v>16196</v>
      </c>
      <c r="Q98" s="84">
        <v>16593</v>
      </c>
      <c r="R98" s="84">
        <v>17139</v>
      </c>
      <c r="S98" s="84">
        <v>17464</v>
      </c>
      <c r="T98" s="84">
        <v>17702</v>
      </c>
      <c r="U98" s="84">
        <v>18481</v>
      </c>
      <c r="V98" s="84">
        <v>18745</v>
      </c>
      <c r="W98" s="84">
        <v>19542</v>
      </c>
      <c r="X98" s="84">
        <v>19832</v>
      </c>
      <c r="Y98" s="84">
        <v>20105</v>
      </c>
      <c r="Z98" s="84">
        <v>21634</v>
      </c>
      <c r="AA98" s="84">
        <v>21863</v>
      </c>
      <c r="AB98" s="84">
        <v>22716</v>
      </c>
      <c r="AC98" s="84">
        <v>23011</v>
      </c>
      <c r="AD98" s="84">
        <v>23327</v>
      </c>
      <c r="AE98" s="84">
        <v>23409</v>
      </c>
      <c r="AF98" s="84">
        <v>24149</v>
      </c>
      <c r="AG98" s="84">
        <v>24370</v>
      </c>
      <c r="AH98" s="84">
        <v>25401</v>
      </c>
      <c r="AI98" s="84">
        <v>26137</v>
      </c>
      <c r="AJ98" s="84">
        <v>26366</v>
      </c>
      <c r="AK98" s="84">
        <v>26592</v>
      </c>
      <c r="AL98" s="84">
        <v>26639</v>
      </c>
      <c r="AM98" s="84">
        <v>27648</v>
      </c>
      <c r="AN98" s="84">
        <v>27895</v>
      </c>
      <c r="AO98" s="98">
        <v>28133</v>
      </c>
    </row>
    <row r="99" spans="1:41" s="81" customFormat="1" hidden="1" x14ac:dyDescent="0.25">
      <c r="A99" s="97">
        <v>4875</v>
      </c>
      <c r="B99" s="84">
        <v>9689</v>
      </c>
      <c r="C99" s="84">
        <v>9942</v>
      </c>
      <c r="D99" s="84">
        <v>10198</v>
      </c>
      <c r="E99" s="84">
        <v>10843</v>
      </c>
      <c r="F99" s="84">
        <v>11341</v>
      </c>
      <c r="G99" s="84">
        <v>12069</v>
      </c>
      <c r="H99" s="84">
        <v>12329</v>
      </c>
      <c r="I99" s="84">
        <v>12692</v>
      </c>
      <c r="J99" s="84">
        <v>13548</v>
      </c>
      <c r="K99" s="84">
        <v>13780</v>
      </c>
      <c r="L99" s="84">
        <v>14053</v>
      </c>
      <c r="M99" s="84">
        <v>14558</v>
      </c>
      <c r="N99" s="84">
        <v>15157</v>
      </c>
      <c r="O99" s="84">
        <v>15988</v>
      </c>
      <c r="P99" s="84">
        <v>16318</v>
      </c>
      <c r="Q99" s="84">
        <v>17091</v>
      </c>
      <c r="R99" s="84">
        <v>17342</v>
      </c>
      <c r="S99" s="84">
        <v>17628</v>
      </c>
      <c r="T99" s="84">
        <v>17879</v>
      </c>
      <c r="U99" s="84">
        <v>18659</v>
      </c>
      <c r="V99" s="84">
        <v>18944</v>
      </c>
      <c r="W99" s="84">
        <v>19741</v>
      </c>
      <c r="X99" s="84">
        <v>20031</v>
      </c>
      <c r="Y99" s="84">
        <v>20304</v>
      </c>
      <c r="Z99" s="84">
        <v>21863</v>
      </c>
      <c r="AA99" s="84">
        <v>22785</v>
      </c>
      <c r="AB99" s="84">
        <v>22980</v>
      </c>
      <c r="AC99" s="84">
        <v>23227</v>
      </c>
      <c r="AD99" s="84">
        <v>23439</v>
      </c>
      <c r="AE99" s="84">
        <v>23669</v>
      </c>
      <c r="AF99" s="84">
        <v>24418</v>
      </c>
      <c r="AG99" s="84">
        <v>24937</v>
      </c>
      <c r="AH99" s="84">
        <v>25726</v>
      </c>
      <c r="AI99" s="84">
        <v>26414</v>
      </c>
      <c r="AJ99" s="84">
        <v>26462</v>
      </c>
      <c r="AK99" s="84">
        <v>26877</v>
      </c>
      <c r="AL99" s="84">
        <v>27769</v>
      </c>
      <c r="AM99" s="84">
        <v>27969</v>
      </c>
      <c r="AN99" s="84">
        <v>28215</v>
      </c>
      <c r="AO99" s="98">
        <v>28246</v>
      </c>
    </row>
    <row r="100" spans="1:41" s="81" customFormat="1" hidden="1" x14ac:dyDescent="0.25">
      <c r="A100" s="97">
        <v>5000</v>
      </c>
      <c r="B100" s="84">
        <v>9834</v>
      </c>
      <c r="C100" s="84">
        <v>10052</v>
      </c>
      <c r="D100" s="84">
        <v>11074</v>
      </c>
      <c r="E100" s="84">
        <v>12109</v>
      </c>
      <c r="F100" s="84">
        <v>12562</v>
      </c>
      <c r="G100" s="84">
        <v>13014</v>
      </c>
      <c r="H100" s="84">
        <v>13474</v>
      </c>
      <c r="I100" s="84">
        <v>13914</v>
      </c>
      <c r="J100" s="84">
        <v>14366</v>
      </c>
      <c r="K100" s="84">
        <v>14827</v>
      </c>
      <c r="L100" s="84">
        <v>15267</v>
      </c>
      <c r="M100" s="84">
        <v>15719</v>
      </c>
      <c r="N100" s="84">
        <v>16180</v>
      </c>
      <c r="O100" s="84">
        <v>16624</v>
      </c>
      <c r="P100" s="84">
        <v>17076</v>
      </c>
      <c r="Q100" s="84">
        <v>17536</v>
      </c>
      <c r="R100" s="84">
        <v>18001</v>
      </c>
      <c r="S100" s="84">
        <v>18446</v>
      </c>
      <c r="T100" s="84">
        <v>18919</v>
      </c>
      <c r="U100" s="84">
        <v>19750</v>
      </c>
      <c r="V100" s="84">
        <v>20218</v>
      </c>
      <c r="W100" s="84">
        <v>20685</v>
      </c>
      <c r="X100" s="84">
        <v>21144</v>
      </c>
      <c r="Y100" s="84">
        <v>21608</v>
      </c>
      <c r="Z100" s="84">
        <v>22963</v>
      </c>
      <c r="AA100" s="84">
        <v>23703</v>
      </c>
      <c r="AB100" s="84">
        <v>23924</v>
      </c>
      <c r="AC100" s="84">
        <v>24149</v>
      </c>
      <c r="AD100" s="84">
        <v>24414</v>
      </c>
      <c r="AE100" s="84">
        <v>24647</v>
      </c>
      <c r="AF100" s="84">
        <v>25171</v>
      </c>
      <c r="AG100" s="84">
        <v>25890</v>
      </c>
      <c r="AH100" s="84">
        <v>26778</v>
      </c>
      <c r="AI100" s="84">
        <v>27219</v>
      </c>
      <c r="AJ100" s="84">
        <v>27769</v>
      </c>
      <c r="AK100" s="84">
        <v>27826</v>
      </c>
      <c r="AL100" s="84">
        <v>28882</v>
      </c>
      <c r="AM100" s="84">
        <v>29138</v>
      </c>
      <c r="AN100" s="84">
        <v>29172</v>
      </c>
      <c r="AO100" s="98">
        <v>29540</v>
      </c>
    </row>
    <row r="101" spans="1:41" s="81" customFormat="1" hidden="1" x14ac:dyDescent="0.25">
      <c r="A101" s="97">
        <v>5125</v>
      </c>
      <c r="B101" s="84">
        <v>10076</v>
      </c>
      <c r="C101" s="84">
        <v>10540</v>
      </c>
      <c r="D101" s="84">
        <v>11091</v>
      </c>
      <c r="E101" s="84">
        <v>12166</v>
      </c>
      <c r="F101" s="84">
        <v>12606</v>
      </c>
      <c r="G101" s="84">
        <v>13063</v>
      </c>
      <c r="H101" s="84">
        <v>13539</v>
      </c>
      <c r="I101" s="84">
        <v>13959</v>
      </c>
      <c r="J101" s="84">
        <v>14415</v>
      </c>
      <c r="K101" s="84">
        <v>14851</v>
      </c>
      <c r="L101" s="84">
        <v>15291</v>
      </c>
      <c r="M101" s="84">
        <v>15749</v>
      </c>
      <c r="N101" s="84">
        <v>16229</v>
      </c>
      <c r="O101" s="84">
        <v>16669</v>
      </c>
      <c r="P101" s="84">
        <v>17125</v>
      </c>
      <c r="Q101" s="84">
        <v>17989</v>
      </c>
      <c r="R101" s="84">
        <v>18457</v>
      </c>
      <c r="S101" s="84">
        <v>18927</v>
      </c>
      <c r="T101" s="84">
        <v>19386</v>
      </c>
      <c r="U101" s="84">
        <v>20243</v>
      </c>
      <c r="V101" s="84">
        <v>20315</v>
      </c>
      <c r="W101" s="84">
        <v>20776</v>
      </c>
      <c r="X101" s="84">
        <v>21252</v>
      </c>
      <c r="Y101" s="84">
        <v>22101</v>
      </c>
      <c r="Z101" s="84">
        <v>24041</v>
      </c>
      <c r="AA101" s="84">
        <v>24414</v>
      </c>
      <c r="AB101" s="84">
        <v>24652</v>
      </c>
      <c r="AC101" s="84">
        <v>24890</v>
      </c>
      <c r="AD101" s="84">
        <v>25933</v>
      </c>
      <c r="AE101" s="84">
        <v>26189</v>
      </c>
      <c r="AF101" s="84">
        <v>26453</v>
      </c>
      <c r="AG101" s="84">
        <v>26717</v>
      </c>
      <c r="AH101" s="84">
        <v>27185</v>
      </c>
      <c r="AI101" s="84">
        <v>27665</v>
      </c>
      <c r="AJ101" s="84">
        <v>28094</v>
      </c>
      <c r="AK101" s="84">
        <v>28475</v>
      </c>
      <c r="AL101" s="84">
        <v>29086</v>
      </c>
      <c r="AM101" s="84">
        <v>29597</v>
      </c>
      <c r="AN101" s="84">
        <v>29792</v>
      </c>
      <c r="AO101" s="98">
        <v>29904</v>
      </c>
    </row>
    <row r="102" spans="1:41" s="81" customFormat="1" hidden="1" x14ac:dyDescent="0.25">
      <c r="A102" s="97">
        <v>5250</v>
      </c>
      <c r="B102" s="84">
        <v>10276</v>
      </c>
      <c r="C102" s="84">
        <v>10665</v>
      </c>
      <c r="D102" s="84">
        <v>11351</v>
      </c>
      <c r="E102" s="84">
        <v>12191</v>
      </c>
      <c r="F102" s="84">
        <v>12655</v>
      </c>
      <c r="G102" s="84">
        <v>13108</v>
      </c>
      <c r="H102" s="84">
        <v>13605</v>
      </c>
      <c r="I102" s="84">
        <v>13969</v>
      </c>
      <c r="J102" s="84">
        <v>14460</v>
      </c>
      <c r="K102" s="84">
        <v>14896</v>
      </c>
      <c r="L102" s="84">
        <v>15357</v>
      </c>
      <c r="M102" s="84">
        <v>16203</v>
      </c>
      <c r="N102" s="84">
        <v>16273</v>
      </c>
      <c r="O102" s="84">
        <v>16862</v>
      </c>
      <c r="P102" s="84">
        <v>17190</v>
      </c>
      <c r="Q102" s="84">
        <v>18457</v>
      </c>
      <c r="R102" s="84">
        <v>18927</v>
      </c>
      <c r="S102" s="84">
        <v>19415</v>
      </c>
      <c r="T102" s="84">
        <v>19900</v>
      </c>
      <c r="U102" s="84">
        <v>20368</v>
      </c>
      <c r="V102" s="84">
        <v>20954</v>
      </c>
      <c r="W102" s="84">
        <v>21118</v>
      </c>
      <c r="X102" s="84">
        <v>21362</v>
      </c>
      <c r="Y102" s="84">
        <v>22807</v>
      </c>
      <c r="Z102" s="84">
        <v>25015</v>
      </c>
      <c r="AA102" s="84">
        <v>25370</v>
      </c>
      <c r="AB102" s="84">
        <v>25617</v>
      </c>
      <c r="AC102" s="84">
        <v>26258</v>
      </c>
      <c r="AD102" s="84">
        <v>27038</v>
      </c>
      <c r="AE102" s="84">
        <v>27237</v>
      </c>
      <c r="AF102" s="84">
        <v>27869</v>
      </c>
      <c r="AG102" s="84">
        <v>28137</v>
      </c>
      <c r="AH102" s="84">
        <v>28306</v>
      </c>
      <c r="AI102" s="84">
        <v>28874</v>
      </c>
      <c r="AJ102" s="84">
        <v>29462</v>
      </c>
      <c r="AK102" s="84">
        <v>29696</v>
      </c>
      <c r="AL102" s="84">
        <v>30155</v>
      </c>
      <c r="AM102" s="84">
        <v>30701</v>
      </c>
      <c r="AN102" s="84">
        <v>31000</v>
      </c>
      <c r="AO102" s="98">
        <v>31736</v>
      </c>
    </row>
    <row r="103" spans="1:41" s="81" customFormat="1" hidden="1" x14ac:dyDescent="0.25">
      <c r="A103" s="97">
        <v>5375</v>
      </c>
      <c r="B103" s="84">
        <v>10773</v>
      </c>
      <c r="C103" s="84">
        <v>10791</v>
      </c>
      <c r="D103" s="84">
        <v>11482</v>
      </c>
      <c r="E103" s="84">
        <v>12233</v>
      </c>
      <c r="F103" s="84">
        <v>12663</v>
      </c>
      <c r="G103" s="84">
        <v>13193</v>
      </c>
      <c r="H103" s="84">
        <v>13674</v>
      </c>
      <c r="I103" s="84">
        <v>14160</v>
      </c>
      <c r="J103" s="84">
        <v>14505</v>
      </c>
      <c r="K103" s="84">
        <v>15067</v>
      </c>
      <c r="L103" s="84">
        <v>15428</v>
      </c>
      <c r="M103" s="84">
        <v>16420</v>
      </c>
      <c r="N103" s="84">
        <v>16307</v>
      </c>
      <c r="O103" s="84">
        <v>17104</v>
      </c>
      <c r="P103" s="84">
        <v>17286</v>
      </c>
      <c r="Q103" s="84">
        <v>18502</v>
      </c>
      <c r="R103" s="84">
        <v>18970</v>
      </c>
      <c r="S103" s="84">
        <v>19484</v>
      </c>
      <c r="T103" s="84">
        <v>19940</v>
      </c>
      <c r="U103" s="84">
        <v>20975</v>
      </c>
      <c r="V103" s="84">
        <v>21019</v>
      </c>
      <c r="W103" s="84">
        <v>21192</v>
      </c>
      <c r="X103" s="84">
        <v>21738</v>
      </c>
      <c r="Y103" s="84">
        <v>22937</v>
      </c>
      <c r="Z103" s="84">
        <v>25453</v>
      </c>
      <c r="AA103" s="84">
        <v>25739</v>
      </c>
      <c r="AB103" s="84">
        <v>25946</v>
      </c>
      <c r="AC103" s="84">
        <v>26418</v>
      </c>
      <c r="AD103" s="84">
        <v>27211</v>
      </c>
      <c r="AE103" s="84">
        <v>27540</v>
      </c>
      <c r="AF103" s="84">
        <v>28150</v>
      </c>
      <c r="AG103" s="84">
        <v>28601</v>
      </c>
      <c r="AH103" s="84">
        <v>29376</v>
      </c>
      <c r="AI103" s="84">
        <v>29631</v>
      </c>
      <c r="AJ103" s="84">
        <v>29770</v>
      </c>
      <c r="AK103" s="84">
        <v>30316</v>
      </c>
      <c r="AL103" s="84">
        <v>30775</v>
      </c>
      <c r="AM103" s="84">
        <v>31026</v>
      </c>
      <c r="AN103" s="84">
        <v>31788</v>
      </c>
      <c r="AO103" s="98">
        <v>32061</v>
      </c>
    </row>
    <row r="104" spans="1:41" s="81" customFormat="1" hidden="1" x14ac:dyDescent="0.25">
      <c r="A104" s="97">
        <v>5500</v>
      </c>
      <c r="B104" s="84">
        <v>10972</v>
      </c>
      <c r="C104" s="84">
        <v>11440</v>
      </c>
      <c r="D104" s="84">
        <v>11852</v>
      </c>
      <c r="E104" s="84">
        <v>12748</v>
      </c>
      <c r="F104" s="84">
        <v>12843</v>
      </c>
      <c r="G104" s="84">
        <v>13328</v>
      </c>
      <c r="H104" s="84">
        <v>13857</v>
      </c>
      <c r="I104" s="84">
        <v>14428</v>
      </c>
      <c r="J104" s="84">
        <v>15026</v>
      </c>
      <c r="K104" s="84">
        <v>15372</v>
      </c>
      <c r="L104" s="84">
        <v>15770</v>
      </c>
      <c r="M104" s="84">
        <v>17044</v>
      </c>
      <c r="N104" s="84">
        <v>17009</v>
      </c>
      <c r="O104" s="84">
        <v>17477</v>
      </c>
      <c r="P104" s="84">
        <v>17858</v>
      </c>
      <c r="Q104" s="84">
        <v>19022</v>
      </c>
      <c r="R104" s="84">
        <v>19083</v>
      </c>
      <c r="S104" s="84">
        <v>19529</v>
      </c>
      <c r="T104" s="84">
        <v>20395</v>
      </c>
      <c r="U104" s="84">
        <v>21443</v>
      </c>
      <c r="V104" s="84">
        <v>21512</v>
      </c>
      <c r="W104" s="84">
        <v>22590</v>
      </c>
      <c r="X104" s="84">
        <v>22807</v>
      </c>
      <c r="Y104" s="84">
        <v>23023</v>
      </c>
      <c r="Z104" s="84">
        <v>25704</v>
      </c>
      <c r="AA104" s="84">
        <v>25990</v>
      </c>
      <c r="AB104" s="84">
        <v>26215</v>
      </c>
      <c r="AC104" s="84">
        <v>26687</v>
      </c>
      <c r="AD104" s="84">
        <v>27531</v>
      </c>
      <c r="AE104" s="84">
        <v>27856</v>
      </c>
      <c r="AF104" s="84">
        <v>28319</v>
      </c>
      <c r="AG104" s="84">
        <v>29004</v>
      </c>
      <c r="AH104" s="84">
        <v>29558</v>
      </c>
      <c r="AI104" s="84">
        <v>29930</v>
      </c>
      <c r="AJ104" s="84">
        <v>30575</v>
      </c>
      <c r="AK104" s="84">
        <v>30684</v>
      </c>
      <c r="AL104" s="84">
        <v>31069</v>
      </c>
      <c r="AM104" s="84">
        <v>31519</v>
      </c>
      <c r="AN104" s="84">
        <v>32108</v>
      </c>
      <c r="AO104" s="98">
        <v>32831</v>
      </c>
    </row>
    <row r="105" spans="1:41" s="81" customFormat="1" hidden="1" x14ac:dyDescent="0.25">
      <c r="A105" s="97">
        <v>5625</v>
      </c>
      <c r="B105" s="84">
        <v>11388</v>
      </c>
      <c r="C105" s="84">
        <v>11812</v>
      </c>
      <c r="D105" s="84">
        <v>12252</v>
      </c>
      <c r="E105" s="84">
        <v>12809</v>
      </c>
      <c r="F105" s="84">
        <v>13211</v>
      </c>
      <c r="G105" s="84">
        <v>13714</v>
      </c>
      <c r="H105" s="84">
        <v>14281</v>
      </c>
      <c r="I105" s="84">
        <v>14978</v>
      </c>
      <c r="J105" s="84">
        <v>15610</v>
      </c>
      <c r="K105" s="84">
        <v>15918</v>
      </c>
      <c r="L105" s="84">
        <v>16286</v>
      </c>
      <c r="M105" s="84">
        <v>17286</v>
      </c>
      <c r="N105" s="84">
        <v>17827</v>
      </c>
      <c r="O105" s="84">
        <v>18078</v>
      </c>
      <c r="P105" s="84">
        <v>18745</v>
      </c>
      <c r="Q105" s="84">
        <v>19741</v>
      </c>
      <c r="R105" s="84">
        <v>20049</v>
      </c>
      <c r="S105" s="84">
        <v>20599</v>
      </c>
      <c r="T105" s="84">
        <v>21192</v>
      </c>
      <c r="U105" s="84">
        <v>21833</v>
      </c>
      <c r="V105" s="84">
        <v>22110</v>
      </c>
      <c r="W105" s="84">
        <v>23093</v>
      </c>
      <c r="X105" s="84">
        <v>23205</v>
      </c>
      <c r="Y105" s="84">
        <v>23470</v>
      </c>
      <c r="Z105" s="84">
        <v>26366</v>
      </c>
      <c r="AA105" s="84">
        <v>26535</v>
      </c>
      <c r="AB105" s="84">
        <v>27297</v>
      </c>
      <c r="AC105" s="84">
        <v>28168</v>
      </c>
      <c r="AD105" s="84">
        <v>28774</v>
      </c>
      <c r="AE105" s="84">
        <v>29077</v>
      </c>
      <c r="AF105" s="84">
        <v>29800</v>
      </c>
      <c r="AG105" s="84">
        <v>30402</v>
      </c>
      <c r="AH105" s="84">
        <v>30610</v>
      </c>
      <c r="AI105" s="84">
        <v>30904</v>
      </c>
      <c r="AJ105" s="84">
        <v>31688</v>
      </c>
      <c r="AK105" s="84">
        <v>31909</v>
      </c>
      <c r="AL105" s="84">
        <v>32403</v>
      </c>
      <c r="AM105" s="84">
        <v>33455</v>
      </c>
      <c r="AN105" s="84">
        <v>33615</v>
      </c>
      <c r="AO105" s="98">
        <v>33940</v>
      </c>
    </row>
    <row r="106" spans="1:41" s="81" customFormat="1" hidden="1" x14ac:dyDescent="0.25">
      <c r="A106" s="97">
        <v>5750</v>
      </c>
      <c r="B106" s="84">
        <v>11584</v>
      </c>
      <c r="C106" s="84">
        <v>11934</v>
      </c>
      <c r="D106" s="84">
        <v>12362</v>
      </c>
      <c r="E106" s="84">
        <v>13207</v>
      </c>
      <c r="F106" s="84">
        <v>13540</v>
      </c>
      <c r="G106" s="84">
        <v>13965</v>
      </c>
      <c r="H106" s="84">
        <v>14515</v>
      </c>
      <c r="I106" s="84">
        <v>15112</v>
      </c>
      <c r="J106" s="84">
        <v>15749</v>
      </c>
      <c r="K106" s="84">
        <v>16074</v>
      </c>
      <c r="L106" s="84">
        <v>16654</v>
      </c>
      <c r="M106" s="84">
        <v>17451</v>
      </c>
      <c r="N106" s="84">
        <v>18018</v>
      </c>
      <c r="O106" s="84">
        <v>18485</v>
      </c>
      <c r="P106" s="84">
        <v>18923</v>
      </c>
      <c r="Q106" s="84">
        <v>19923</v>
      </c>
      <c r="R106" s="84">
        <v>20365</v>
      </c>
      <c r="S106" s="84">
        <v>20824</v>
      </c>
      <c r="T106" s="84">
        <v>21408</v>
      </c>
      <c r="U106" s="84">
        <v>22054</v>
      </c>
      <c r="V106" s="84">
        <v>22352</v>
      </c>
      <c r="W106" s="84">
        <v>23236</v>
      </c>
      <c r="X106" s="84">
        <v>23444</v>
      </c>
      <c r="Y106" s="84">
        <v>23768</v>
      </c>
      <c r="Z106" s="84">
        <v>26683</v>
      </c>
      <c r="AA106" s="84">
        <v>27419</v>
      </c>
      <c r="AB106" s="84">
        <v>27687</v>
      </c>
      <c r="AC106" s="84">
        <v>28722</v>
      </c>
      <c r="AD106" s="84">
        <v>29662</v>
      </c>
      <c r="AE106" s="84">
        <v>29969</v>
      </c>
      <c r="AF106" s="84">
        <v>30822</v>
      </c>
      <c r="AG106" s="84">
        <v>30982</v>
      </c>
      <c r="AH106" s="84">
        <v>31260</v>
      </c>
      <c r="AI106" s="84">
        <v>31485</v>
      </c>
      <c r="AJ106" s="84">
        <v>31978</v>
      </c>
      <c r="AK106" s="84">
        <v>32723</v>
      </c>
      <c r="AL106" s="84">
        <v>33013</v>
      </c>
      <c r="AM106" s="84">
        <v>34031</v>
      </c>
      <c r="AN106" s="84">
        <v>34226</v>
      </c>
      <c r="AO106" s="98">
        <v>34412</v>
      </c>
    </row>
    <row r="107" spans="1:41" s="81" customFormat="1" hidden="1" x14ac:dyDescent="0.25">
      <c r="A107" s="97">
        <v>5875</v>
      </c>
      <c r="B107" s="84">
        <v>11812</v>
      </c>
      <c r="C107" s="84">
        <v>12289</v>
      </c>
      <c r="D107" s="84">
        <v>12627</v>
      </c>
      <c r="E107" s="84">
        <v>13328</v>
      </c>
      <c r="F107" s="84">
        <v>13800</v>
      </c>
      <c r="G107" s="84">
        <v>14281</v>
      </c>
      <c r="H107" s="84">
        <v>14723</v>
      </c>
      <c r="I107" s="84">
        <v>15545</v>
      </c>
      <c r="J107" s="84">
        <v>15918</v>
      </c>
      <c r="K107" s="84">
        <v>16390</v>
      </c>
      <c r="L107" s="84">
        <v>16823</v>
      </c>
      <c r="M107" s="84">
        <v>17736</v>
      </c>
      <c r="N107" s="84">
        <v>18200</v>
      </c>
      <c r="O107" s="84">
        <v>18828</v>
      </c>
      <c r="P107" s="84">
        <v>19118</v>
      </c>
      <c r="Q107" s="84">
        <v>20135</v>
      </c>
      <c r="R107" s="84">
        <v>20772</v>
      </c>
      <c r="S107" s="84">
        <v>21356</v>
      </c>
      <c r="T107" s="84">
        <v>21629</v>
      </c>
      <c r="U107" s="84">
        <v>22296</v>
      </c>
      <c r="V107" s="84">
        <v>22655</v>
      </c>
      <c r="W107" s="84">
        <v>23353</v>
      </c>
      <c r="X107" s="84">
        <v>23673</v>
      </c>
      <c r="Y107" s="84">
        <v>24292</v>
      </c>
      <c r="Z107" s="84">
        <v>26929</v>
      </c>
      <c r="AA107" s="84">
        <v>27670</v>
      </c>
      <c r="AB107" s="84">
        <v>28566</v>
      </c>
      <c r="AC107" s="84">
        <v>29168</v>
      </c>
      <c r="AD107" s="84">
        <v>30220</v>
      </c>
      <c r="AE107" s="84">
        <v>30701</v>
      </c>
      <c r="AF107" s="84">
        <v>31091</v>
      </c>
      <c r="AG107" s="84">
        <v>31260</v>
      </c>
      <c r="AH107" s="84">
        <v>31532</v>
      </c>
      <c r="AI107" s="84">
        <v>31931</v>
      </c>
      <c r="AJ107" s="84">
        <v>32762</v>
      </c>
      <c r="AK107" s="84">
        <v>33516</v>
      </c>
      <c r="AL107" s="84">
        <v>33940</v>
      </c>
      <c r="AM107" s="84">
        <v>34395</v>
      </c>
      <c r="AN107" s="84">
        <v>34706</v>
      </c>
      <c r="AO107" s="98">
        <v>35165</v>
      </c>
    </row>
    <row r="108" spans="1:41" s="81" customFormat="1" ht="15.75" hidden="1" thickBot="1" x14ac:dyDescent="0.3">
      <c r="A108" s="99">
        <v>6000</v>
      </c>
      <c r="B108" s="100">
        <v>12012</v>
      </c>
      <c r="C108" s="100">
        <v>12460</v>
      </c>
      <c r="D108" s="100">
        <v>12826</v>
      </c>
      <c r="E108" s="100">
        <v>13527</v>
      </c>
      <c r="F108" s="100">
        <v>13965</v>
      </c>
      <c r="G108" s="100">
        <v>14480</v>
      </c>
      <c r="H108" s="100">
        <v>15004</v>
      </c>
      <c r="I108" s="100">
        <v>15757</v>
      </c>
      <c r="J108" s="100">
        <v>16139</v>
      </c>
      <c r="K108" s="100">
        <v>16619</v>
      </c>
      <c r="L108" s="100">
        <v>17139</v>
      </c>
      <c r="M108" s="100">
        <v>17979</v>
      </c>
      <c r="N108" s="100">
        <v>18455</v>
      </c>
      <c r="O108" s="100">
        <v>19092</v>
      </c>
      <c r="P108" s="100">
        <v>19360</v>
      </c>
      <c r="Q108" s="100">
        <v>20404</v>
      </c>
      <c r="R108" s="100">
        <v>21036</v>
      </c>
      <c r="S108" s="100">
        <v>21647</v>
      </c>
      <c r="T108" s="100">
        <v>21932</v>
      </c>
      <c r="U108" s="100">
        <v>23011</v>
      </c>
      <c r="V108" s="100">
        <v>23400</v>
      </c>
      <c r="W108" s="100">
        <v>23963</v>
      </c>
      <c r="X108" s="100">
        <v>24427</v>
      </c>
      <c r="Y108" s="100">
        <v>25089</v>
      </c>
      <c r="Z108" s="100">
        <v>27752</v>
      </c>
      <c r="AA108" s="100">
        <v>28510</v>
      </c>
      <c r="AB108" s="100">
        <v>29428</v>
      </c>
      <c r="AC108" s="100">
        <v>30034</v>
      </c>
      <c r="AD108" s="100">
        <v>31151</v>
      </c>
      <c r="AE108" s="100">
        <v>31641</v>
      </c>
      <c r="AF108" s="100">
        <v>31866</v>
      </c>
      <c r="AG108" s="100">
        <v>32022</v>
      </c>
      <c r="AH108" s="100">
        <v>32485</v>
      </c>
      <c r="AI108" s="100">
        <v>32905</v>
      </c>
      <c r="AJ108" s="100">
        <v>33780</v>
      </c>
      <c r="AK108" s="100">
        <v>34542</v>
      </c>
      <c r="AL108" s="100">
        <v>34793</v>
      </c>
      <c r="AM108" s="100">
        <v>35438</v>
      </c>
      <c r="AN108" s="100">
        <v>35759</v>
      </c>
      <c r="AO108" s="101">
        <v>36044</v>
      </c>
    </row>
    <row r="109" spans="1:41" s="81" customFormat="1" hidden="1" x14ac:dyDescent="0.25"/>
    <row r="110" spans="1:41" hidden="1" x14ac:dyDescent="0.25"/>
  </sheetData>
  <sheetProtection password="BE26" sheet="1" objects="1" scenarios="1"/>
  <mergeCells count="13">
    <mergeCell ref="A1:D1"/>
    <mergeCell ref="J4:AO4"/>
    <mergeCell ref="AQ7:AY19"/>
    <mergeCell ref="F13:H13"/>
    <mergeCell ref="AQ21:AY21"/>
    <mergeCell ref="J17:AJ18"/>
    <mergeCell ref="D61:R61"/>
    <mergeCell ref="V61:AG63"/>
    <mergeCell ref="D66:R67"/>
    <mergeCell ref="V66:AG68"/>
    <mergeCell ref="A13:E14"/>
    <mergeCell ref="J14:AB14"/>
    <mergeCell ref="J13:AB13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8" orientation="landscape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0070C0"/>
  </sheetPr>
  <dimension ref="A1:BA112"/>
  <sheetViews>
    <sheetView showRowColHeaders="0" zoomScale="70" zoomScaleNormal="70" zoomScaleSheetLayoutView="100" workbookViewId="0">
      <pane ySplit="1" topLeftCell="A2" activePane="bottomLeft" state="frozen"/>
      <selection pane="bottomLeft" activeCell="A21" sqref="A21"/>
    </sheetView>
  </sheetViews>
  <sheetFormatPr defaultColWidth="0" defaultRowHeight="15" zeroHeight="1" x14ac:dyDescent="0.25"/>
  <cols>
    <col min="1" max="1" width="6.140625" style="13" customWidth="1"/>
    <col min="2" max="41" width="7.42578125" style="13" customWidth="1"/>
    <col min="42" max="42" width="2.5703125" style="13" customWidth="1"/>
    <col min="43" max="51" width="6.140625" style="13" customWidth="1"/>
    <col min="52" max="52" width="9.5703125" style="13" customWidth="1"/>
    <col min="53" max="53" width="1.7109375" style="13" hidden="1" customWidth="1"/>
    <col min="54" max="16384" width="9.140625" style="13" hidden="1"/>
  </cols>
  <sheetData>
    <row r="1" spans="1:52" ht="21" x14ac:dyDescent="0.35">
      <c r="A1" s="646" t="s">
        <v>61</v>
      </c>
      <c r="B1" s="646"/>
      <c r="C1" s="646"/>
      <c r="D1" s="646"/>
      <c r="F1" s="14"/>
      <c r="G1" s="14"/>
      <c r="H1" s="14"/>
      <c r="J1" s="17" t="s">
        <v>276</v>
      </c>
      <c r="K1" s="14"/>
      <c r="L1" s="14"/>
      <c r="M1" s="14"/>
      <c r="N1" s="14"/>
      <c r="O1" s="14"/>
      <c r="P1" s="14"/>
      <c r="R1" s="14"/>
      <c r="S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</row>
    <row r="2" spans="1:52" x14ac:dyDescent="0.25">
      <c r="A2" s="182" t="str">
        <f>VLOOKUP(Тип_прайслиста,Тип_прайслиста_значения,2,FALSE)</f>
        <v>РОЗНИЧНЫЙ ПРАЙС-ЛИСТ НА СЕКЦИОННЫЕ ВОРОТА ГРУППЫ КОМПАНИЙ "АЛЮТЕХ" НА РЫНКЕ РОССИЙСКОЙ ФЕДЕРАЦИИ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</row>
    <row r="3" spans="1:52" ht="15.75" x14ac:dyDescent="0.25">
      <c r="A3" s="60"/>
      <c r="B3" s="103"/>
      <c r="C3" s="103" t="s">
        <v>89</v>
      </c>
      <c r="D3" s="103"/>
      <c r="E3" s="103"/>
      <c r="F3" s="103"/>
      <c r="G3" s="103"/>
      <c r="H3" s="103"/>
      <c r="I3" s="103"/>
      <c r="J3" s="103" t="s">
        <v>90</v>
      </c>
      <c r="K3" s="103"/>
      <c r="L3" s="103"/>
      <c r="M3" s="103"/>
      <c r="N3" s="103"/>
      <c r="O3" s="60"/>
      <c r="P3" s="103"/>
      <c r="Q3" s="103"/>
      <c r="R3" s="103"/>
      <c r="S3" s="103"/>
      <c r="T3" s="103"/>
      <c r="U3" s="60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</row>
    <row r="4" spans="1:52" ht="15" customHeight="1" x14ac:dyDescent="0.25">
      <c r="A4" s="14"/>
      <c r="B4" s="14"/>
      <c r="C4" s="14"/>
      <c r="D4" s="14"/>
      <c r="E4" s="14"/>
      <c r="F4" s="14"/>
      <c r="G4" s="14"/>
      <c r="H4" s="14"/>
      <c r="I4" s="14"/>
      <c r="J4" s="240" t="s">
        <v>560</v>
      </c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4"/>
      <c r="AU4" s="14"/>
      <c r="AV4" s="14"/>
      <c r="AW4" s="14"/>
      <c r="AX4" s="14"/>
      <c r="AY4" s="14"/>
      <c r="AZ4" s="14"/>
    </row>
    <row r="5" spans="1:52" ht="15" customHeight="1" x14ac:dyDescent="0.25">
      <c r="A5" s="14"/>
      <c r="B5" s="14"/>
      <c r="C5" s="14"/>
      <c r="D5" s="14"/>
      <c r="E5" s="14"/>
      <c r="F5" s="14"/>
      <c r="G5" s="14"/>
      <c r="H5" s="14"/>
      <c r="I5" s="14"/>
      <c r="J5" s="238" t="s">
        <v>431</v>
      </c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0"/>
      <c r="AB5" s="250"/>
      <c r="AC5" s="250"/>
      <c r="AD5" s="250"/>
      <c r="AE5" s="250"/>
      <c r="AF5" s="250"/>
      <c r="AG5" s="250"/>
      <c r="AH5" s="250"/>
      <c r="AI5" s="250"/>
      <c r="AJ5" s="129"/>
      <c r="AK5" s="129"/>
      <c r="AL5" s="129"/>
      <c r="AM5" s="129"/>
      <c r="AN5" s="129"/>
      <c r="AO5" s="129"/>
      <c r="AP5" s="128"/>
      <c r="AQ5" s="128"/>
      <c r="AR5" s="128"/>
      <c r="AS5" s="128"/>
      <c r="AT5" s="14"/>
      <c r="AU5" s="14"/>
      <c r="AV5" s="14"/>
      <c r="AW5" s="14"/>
      <c r="AX5" s="14"/>
      <c r="AY5" s="14"/>
      <c r="AZ5" s="14"/>
    </row>
    <row r="6" spans="1:52" ht="15" customHeight="1" x14ac:dyDescent="0.25">
      <c r="A6" s="14"/>
      <c r="B6" s="14"/>
      <c r="C6" s="14"/>
      <c r="D6" s="14"/>
      <c r="E6" s="14"/>
      <c r="F6" s="14"/>
      <c r="G6" s="14"/>
      <c r="H6" s="14"/>
      <c r="I6" s="14"/>
      <c r="J6" s="253" t="s">
        <v>548</v>
      </c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  <c r="AA6" s="249"/>
      <c r="AB6" s="249"/>
      <c r="AC6" s="249"/>
      <c r="AD6" s="249"/>
      <c r="AE6" s="249"/>
      <c r="AF6" s="249"/>
      <c r="AG6" s="249"/>
      <c r="AH6" s="249"/>
      <c r="AI6" s="249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4"/>
      <c r="AU6" s="14"/>
      <c r="AV6" s="14"/>
      <c r="AW6" s="14"/>
      <c r="AX6" s="14"/>
      <c r="AY6" s="14"/>
      <c r="AZ6" s="14"/>
    </row>
    <row r="7" spans="1:52" ht="15" customHeight="1" x14ac:dyDescent="0.25">
      <c r="A7" s="14"/>
      <c r="B7" s="14"/>
      <c r="C7" s="14"/>
      <c r="D7" s="14"/>
      <c r="E7" s="14"/>
      <c r="F7" s="14"/>
      <c r="G7" s="14"/>
      <c r="H7" s="14"/>
      <c r="I7" s="14"/>
      <c r="J7" s="238" t="s">
        <v>249</v>
      </c>
      <c r="K7" s="250"/>
      <c r="L7" s="250"/>
      <c r="M7" s="250"/>
      <c r="N7" s="250"/>
      <c r="O7" s="250"/>
      <c r="P7" s="250"/>
      <c r="Q7" s="250"/>
      <c r="R7" s="250"/>
      <c r="S7" s="250"/>
      <c r="T7" s="250"/>
      <c r="U7" s="250"/>
      <c r="V7" s="250"/>
      <c r="W7" s="250"/>
      <c r="X7" s="250"/>
      <c r="Y7" s="250"/>
      <c r="Z7" s="250"/>
      <c r="AA7" s="250"/>
      <c r="AB7" s="250"/>
      <c r="AC7" s="250"/>
      <c r="AD7" s="250"/>
      <c r="AE7" s="250"/>
      <c r="AF7" s="250"/>
      <c r="AG7" s="250"/>
      <c r="AH7" s="250"/>
      <c r="AI7" s="250"/>
      <c r="AJ7" s="129"/>
      <c r="AK7" s="129"/>
      <c r="AL7" s="129"/>
      <c r="AM7" s="129"/>
      <c r="AN7" s="129"/>
      <c r="AO7" s="129"/>
      <c r="AP7" s="128"/>
      <c r="AQ7" s="822" t="s">
        <v>634</v>
      </c>
      <c r="AR7" s="822"/>
      <c r="AS7" s="822"/>
      <c r="AT7" s="822"/>
      <c r="AU7" s="822"/>
      <c r="AV7" s="822"/>
      <c r="AW7" s="822"/>
      <c r="AX7" s="822"/>
      <c r="AY7" s="822"/>
      <c r="AZ7" s="130"/>
    </row>
    <row r="8" spans="1:52" x14ac:dyDescent="0.25">
      <c r="A8" s="14"/>
      <c r="B8" s="14"/>
      <c r="C8" s="14"/>
      <c r="D8" s="14"/>
      <c r="E8" s="14"/>
      <c r="F8" s="14"/>
      <c r="G8" s="14"/>
      <c r="H8" s="14"/>
      <c r="I8" s="14"/>
      <c r="J8" s="240" t="s">
        <v>273</v>
      </c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40"/>
      <c r="AG8" s="240"/>
      <c r="AH8" s="240"/>
      <c r="AI8" s="240"/>
      <c r="AJ8" s="75"/>
      <c r="AK8" s="75"/>
      <c r="AL8" s="75"/>
      <c r="AM8" s="75"/>
      <c r="AN8" s="75"/>
      <c r="AO8" s="75"/>
      <c r="AP8" s="75"/>
      <c r="AQ8" s="822"/>
      <c r="AR8" s="822"/>
      <c r="AS8" s="822"/>
      <c r="AT8" s="822"/>
      <c r="AU8" s="822"/>
      <c r="AV8" s="822"/>
      <c r="AW8" s="822"/>
      <c r="AX8" s="822"/>
      <c r="AY8" s="822"/>
      <c r="AZ8" s="130"/>
    </row>
    <row r="9" spans="1:52" ht="15" customHeight="1" x14ac:dyDescent="0.25">
      <c r="A9" s="14"/>
      <c r="B9" s="14"/>
      <c r="C9" s="14"/>
      <c r="D9" s="14"/>
      <c r="E9" s="14"/>
      <c r="F9" s="14"/>
      <c r="G9" s="14"/>
      <c r="H9" s="14"/>
      <c r="I9" s="14"/>
      <c r="J9" s="238" t="s">
        <v>274</v>
      </c>
      <c r="K9" s="250"/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/>
      <c r="Z9" s="250"/>
      <c r="AA9" s="250"/>
      <c r="AB9" s="250"/>
      <c r="AC9" s="250"/>
      <c r="AD9" s="250"/>
      <c r="AE9" s="250"/>
      <c r="AF9" s="250"/>
      <c r="AG9" s="250"/>
      <c r="AH9" s="250"/>
      <c r="AI9" s="250"/>
      <c r="AJ9" s="129"/>
      <c r="AK9" s="129"/>
      <c r="AL9" s="129"/>
      <c r="AM9" s="129"/>
      <c r="AN9" s="129"/>
      <c r="AO9" s="129"/>
      <c r="AP9" s="128"/>
      <c r="AQ9" s="822"/>
      <c r="AR9" s="822"/>
      <c r="AS9" s="822"/>
      <c r="AT9" s="822"/>
      <c r="AU9" s="822"/>
      <c r="AV9" s="822"/>
      <c r="AW9" s="822"/>
      <c r="AX9" s="822"/>
      <c r="AY9" s="822"/>
      <c r="AZ9" s="130"/>
    </row>
    <row r="10" spans="1:52" x14ac:dyDescent="0.25">
      <c r="A10" s="14"/>
      <c r="C10" s="14"/>
      <c r="D10" s="14"/>
      <c r="F10" s="14"/>
      <c r="G10" s="14"/>
      <c r="H10" s="14"/>
      <c r="I10" s="14"/>
      <c r="J10" s="240" t="s">
        <v>275</v>
      </c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240"/>
      <c r="AA10" s="236"/>
      <c r="AB10" s="240"/>
      <c r="AC10" s="240" t="s">
        <v>461</v>
      </c>
      <c r="AD10" s="240"/>
      <c r="AE10" s="240"/>
      <c r="AF10" s="240"/>
      <c r="AG10" s="240"/>
      <c r="AH10" s="240"/>
      <c r="AI10" s="240"/>
      <c r="AJ10" s="75"/>
      <c r="AK10" s="75"/>
      <c r="AL10" s="75"/>
      <c r="AM10" s="75"/>
      <c r="AN10" s="75"/>
      <c r="AO10" s="75"/>
      <c r="AP10" s="75"/>
      <c r="AQ10" s="822"/>
      <c r="AR10" s="822"/>
      <c r="AS10" s="822"/>
      <c r="AT10" s="822"/>
      <c r="AU10" s="822"/>
      <c r="AV10" s="822"/>
      <c r="AW10" s="822"/>
      <c r="AX10" s="822"/>
      <c r="AY10" s="822"/>
      <c r="AZ10" s="130"/>
    </row>
    <row r="11" spans="1:52" x14ac:dyDescent="0.25">
      <c r="A11" s="14"/>
      <c r="B11" s="36"/>
      <c r="C11" s="14"/>
      <c r="D11" s="14"/>
      <c r="E11" s="14"/>
      <c r="F11" s="36"/>
      <c r="G11" s="14"/>
      <c r="H11" s="14"/>
      <c r="I11" s="14"/>
      <c r="J11" s="238" t="s">
        <v>253</v>
      </c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38"/>
      <c r="AA11" s="239"/>
      <c r="AB11" s="238"/>
      <c r="AC11" s="238" t="s">
        <v>258</v>
      </c>
      <c r="AD11" s="238"/>
      <c r="AE11" s="238"/>
      <c r="AF11" s="238"/>
      <c r="AG11" s="238"/>
      <c r="AH11" s="238"/>
      <c r="AI11" s="238"/>
      <c r="AJ11" s="73"/>
      <c r="AK11" s="73"/>
      <c r="AL11" s="73"/>
      <c r="AM11" s="73"/>
      <c r="AN11" s="73"/>
      <c r="AO11" s="73"/>
      <c r="AP11" s="75"/>
      <c r="AQ11" s="822"/>
      <c r="AR11" s="822"/>
      <c r="AS11" s="822"/>
      <c r="AT11" s="822"/>
      <c r="AU11" s="822"/>
      <c r="AV11" s="822"/>
      <c r="AW11" s="822"/>
      <c r="AX11" s="822"/>
      <c r="AY11" s="822"/>
      <c r="AZ11" s="130"/>
    </row>
    <row r="12" spans="1:52" x14ac:dyDescent="0.25">
      <c r="A12" s="14"/>
      <c r="B12" s="36"/>
      <c r="C12" s="14"/>
      <c r="D12" s="14"/>
      <c r="E12" s="14"/>
      <c r="F12" s="36"/>
      <c r="G12" s="14"/>
      <c r="H12" s="14"/>
      <c r="I12" s="14"/>
      <c r="J12" s="240" t="s">
        <v>254</v>
      </c>
      <c r="K12" s="240"/>
      <c r="L12" s="240"/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  <c r="X12" s="240"/>
      <c r="Y12" s="240"/>
      <c r="Z12" s="240"/>
      <c r="AA12" s="236"/>
      <c r="AB12" s="240"/>
      <c r="AC12" s="240" t="s">
        <v>553</v>
      </c>
      <c r="AD12" s="240"/>
      <c r="AE12" s="240"/>
      <c r="AF12" s="240"/>
      <c r="AG12" s="240"/>
      <c r="AH12" s="240"/>
      <c r="AI12" s="240"/>
      <c r="AJ12" s="75"/>
      <c r="AK12" s="75"/>
      <c r="AL12" s="75"/>
      <c r="AM12" s="75"/>
      <c r="AN12" s="75"/>
      <c r="AO12" s="75"/>
      <c r="AP12" s="75"/>
      <c r="AQ12" s="822"/>
      <c r="AR12" s="822"/>
      <c r="AS12" s="822"/>
      <c r="AT12" s="822"/>
      <c r="AU12" s="822"/>
      <c r="AV12" s="822"/>
      <c r="AW12" s="822"/>
      <c r="AX12" s="822"/>
      <c r="AY12" s="822"/>
      <c r="AZ12" s="130"/>
    </row>
    <row r="13" spans="1:52" ht="25.5" customHeight="1" x14ac:dyDescent="0.25">
      <c r="A13" s="824" t="s">
        <v>265</v>
      </c>
      <c r="B13" s="824"/>
      <c r="C13" s="824"/>
      <c r="D13" s="824"/>
      <c r="E13" s="824"/>
      <c r="F13" s="825" t="s">
        <v>272</v>
      </c>
      <c r="G13" s="826"/>
      <c r="H13" s="826"/>
      <c r="I13" s="14"/>
      <c r="J13" s="651" t="s">
        <v>587</v>
      </c>
      <c r="K13" s="651"/>
      <c r="L13" s="651"/>
      <c r="M13" s="651"/>
      <c r="N13" s="651"/>
      <c r="O13" s="651"/>
      <c r="P13" s="651"/>
      <c r="Q13" s="651"/>
      <c r="R13" s="651"/>
      <c r="S13" s="651"/>
      <c r="T13" s="651"/>
      <c r="U13" s="651"/>
      <c r="V13" s="651"/>
      <c r="W13" s="651"/>
      <c r="X13" s="651"/>
      <c r="Y13" s="651"/>
      <c r="Z13" s="651"/>
      <c r="AA13" s="651"/>
      <c r="AB13" s="651"/>
      <c r="AC13" s="238"/>
      <c r="AD13" s="238"/>
      <c r="AE13" s="238"/>
      <c r="AF13" s="238"/>
      <c r="AG13" s="238"/>
      <c r="AH13" s="238"/>
      <c r="AI13" s="238"/>
      <c r="AJ13" s="73"/>
      <c r="AK13" s="73"/>
      <c r="AL13" s="73"/>
      <c r="AM13" s="73"/>
      <c r="AN13" s="73"/>
      <c r="AO13" s="73"/>
      <c r="AP13" s="75"/>
      <c r="AQ13" s="822"/>
      <c r="AR13" s="822"/>
      <c r="AS13" s="822"/>
      <c r="AT13" s="822"/>
      <c r="AU13" s="822"/>
      <c r="AV13" s="822"/>
      <c r="AW13" s="822"/>
      <c r="AX13" s="822"/>
      <c r="AY13" s="822"/>
      <c r="AZ13" s="130"/>
    </row>
    <row r="14" spans="1:52" ht="27.75" customHeight="1" x14ac:dyDescent="0.25">
      <c r="A14" s="14"/>
      <c r="B14" s="36"/>
      <c r="C14" s="14"/>
      <c r="D14" s="14"/>
      <c r="E14" s="14"/>
      <c r="F14" s="36"/>
      <c r="G14" s="14"/>
      <c r="H14" s="14"/>
      <c r="I14" s="14"/>
      <c r="J14" s="635" t="s">
        <v>636</v>
      </c>
      <c r="K14" s="635"/>
      <c r="L14" s="635"/>
      <c r="M14" s="635"/>
      <c r="N14" s="635"/>
      <c r="O14" s="635"/>
      <c r="P14" s="635"/>
      <c r="Q14" s="635"/>
      <c r="R14" s="635"/>
      <c r="S14" s="635"/>
      <c r="T14" s="635"/>
      <c r="U14" s="635"/>
      <c r="V14" s="635"/>
      <c r="W14" s="635"/>
      <c r="X14" s="635"/>
      <c r="Y14" s="635"/>
      <c r="Z14" s="635"/>
      <c r="AA14" s="635"/>
      <c r="AB14" s="635"/>
      <c r="AC14" s="254"/>
      <c r="AD14" s="254"/>
      <c r="AE14" s="254"/>
      <c r="AF14" s="254"/>
      <c r="AG14" s="254"/>
      <c r="AH14" s="254"/>
      <c r="AI14" s="254"/>
      <c r="AJ14" s="113"/>
      <c r="AK14" s="113"/>
      <c r="AL14" s="113"/>
      <c r="AM14" s="113"/>
      <c r="AN14" s="113"/>
      <c r="AO14" s="113"/>
      <c r="AP14" s="113"/>
      <c r="AQ14" s="822"/>
      <c r="AR14" s="822"/>
      <c r="AS14" s="822"/>
      <c r="AT14" s="822"/>
      <c r="AU14" s="822"/>
      <c r="AV14" s="822"/>
      <c r="AW14" s="822"/>
      <c r="AX14" s="822"/>
      <c r="AY14" s="822"/>
      <c r="AZ14" s="130"/>
    </row>
    <row r="15" spans="1:52" ht="15" customHeight="1" thickBot="1" x14ac:dyDescent="0.3">
      <c r="A15" s="48"/>
      <c r="B15" s="14"/>
      <c r="C15" s="14"/>
      <c r="D15" s="14"/>
      <c r="E15" s="14"/>
      <c r="F15" s="14"/>
      <c r="G15" s="14"/>
      <c r="H15" s="14"/>
      <c r="J15" s="252" t="s">
        <v>255</v>
      </c>
      <c r="K15" s="248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  <c r="AF15" s="248"/>
      <c r="AG15" s="248"/>
      <c r="AH15" s="248"/>
      <c r="AI15" s="248"/>
      <c r="AJ15" s="110"/>
      <c r="AK15" s="110"/>
      <c r="AL15" s="110"/>
      <c r="AM15" s="110"/>
      <c r="AN15" s="110"/>
      <c r="AO15" s="110"/>
      <c r="AP15" s="113"/>
      <c r="AQ15" s="822"/>
      <c r="AR15" s="822"/>
      <c r="AS15" s="822"/>
      <c r="AT15" s="822"/>
      <c r="AU15" s="822"/>
      <c r="AV15" s="822"/>
      <c r="AW15" s="822"/>
      <c r="AX15" s="822"/>
      <c r="AY15" s="822"/>
      <c r="AZ15" s="130"/>
    </row>
    <row r="16" spans="1:52" ht="15.75" customHeight="1" thickBot="1" x14ac:dyDescent="0.3">
      <c r="A16" s="48" t="s">
        <v>471</v>
      </c>
      <c r="B16" s="36"/>
      <c r="C16" s="14"/>
      <c r="D16" s="14"/>
      <c r="E16" s="14"/>
      <c r="F16" s="36"/>
      <c r="G16" s="14"/>
      <c r="H16" s="173">
        <f>1-Скидка_AluTrend_ALP</f>
        <v>0</v>
      </c>
      <c r="I16" s="14"/>
      <c r="J16" s="241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  <c r="AG16" s="254"/>
      <c r="AH16" s="254"/>
      <c r="AI16" s="254"/>
      <c r="AJ16" s="113"/>
      <c r="AK16" s="113"/>
      <c r="AL16" s="113"/>
      <c r="AM16" s="113"/>
      <c r="AN16" s="113"/>
      <c r="AO16" s="113"/>
      <c r="AP16" s="113"/>
      <c r="AQ16" s="822"/>
      <c r="AR16" s="822"/>
      <c r="AS16" s="822"/>
      <c r="AT16" s="822"/>
      <c r="AU16" s="822"/>
      <c r="AV16" s="822"/>
      <c r="AW16" s="822"/>
      <c r="AX16" s="822"/>
      <c r="AY16" s="822"/>
      <c r="AZ16" s="131"/>
    </row>
    <row r="17" spans="1:52" ht="15" customHeight="1" x14ac:dyDescent="0.25">
      <c r="A17" s="48"/>
      <c r="B17" s="36"/>
      <c r="C17" s="14"/>
      <c r="D17" s="14"/>
      <c r="E17" s="14"/>
      <c r="F17" s="36"/>
      <c r="G17" s="14"/>
      <c r="H17" s="14"/>
      <c r="I17" s="14"/>
      <c r="J17" s="637" t="s">
        <v>256</v>
      </c>
      <c r="K17" s="637"/>
      <c r="L17" s="637"/>
      <c r="M17" s="637"/>
      <c r="N17" s="637"/>
      <c r="O17" s="637"/>
      <c r="P17" s="637"/>
      <c r="Q17" s="637"/>
      <c r="R17" s="637"/>
      <c r="S17" s="637"/>
      <c r="T17" s="637"/>
      <c r="U17" s="637"/>
      <c r="V17" s="637"/>
      <c r="W17" s="637"/>
      <c r="X17" s="637"/>
      <c r="Y17" s="637"/>
      <c r="Z17" s="637"/>
      <c r="AA17" s="637"/>
      <c r="AB17" s="637"/>
      <c r="AC17" s="637"/>
      <c r="AD17" s="637"/>
      <c r="AE17" s="637"/>
      <c r="AF17" s="637"/>
      <c r="AG17" s="637"/>
      <c r="AH17" s="637"/>
      <c r="AI17" s="637"/>
      <c r="AJ17" s="110"/>
      <c r="AK17" s="110"/>
      <c r="AL17" s="110"/>
      <c r="AM17" s="110"/>
      <c r="AN17" s="110"/>
      <c r="AO17" s="110"/>
      <c r="AP17" s="113"/>
      <c r="AQ17" s="822"/>
      <c r="AR17" s="822"/>
      <c r="AS17" s="822"/>
      <c r="AT17" s="822"/>
      <c r="AU17" s="822"/>
      <c r="AV17" s="822"/>
      <c r="AW17" s="822"/>
      <c r="AX17" s="822"/>
      <c r="AY17" s="822"/>
      <c r="AZ17" s="14"/>
    </row>
    <row r="18" spans="1:52" ht="15" customHeight="1" x14ac:dyDescent="0.25">
      <c r="A18" s="14"/>
      <c r="B18" s="36"/>
      <c r="C18" s="14"/>
      <c r="D18" s="14"/>
      <c r="E18" s="14"/>
      <c r="F18" s="36"/>
      <c r="G18" s="14"/>
      <c r="H18" s="14"/>
      <c r="I18" s="14"/>
      <c r="J18" s="637"/>
      <c r="K18" s="637"/>
      <c r="L18" s="637"/>
      <c r="M18" s="637"/>
      <c r="N18" s="637"/>
      <c r="O18" s="637"/>
      <c r="P18" s="637"/>
      <c r="Q18" s="637"/>
      <c r="R18" s="637"/>
      <c r="S18" s="637"/>
      <c r="T18" s="637"/>
      <c r="U18" s="637"/>
      <c r="V18" s="637"/>
      <c r="W18" s="637"/>
      <c r="X18" s="637"/>
      <c r="Y18" s="637"/>
      <c r="Z18" s="637"/>
      <c r="AA18" s="637"/>
      <c r="AB18" s="637"/>
      <c r="AC18" s="637"/>
      <c r="AD18" s="637"/>
      <c r="AE18" s="637"/>
      <c r="AF18" s="637"/>
      <c r="AG18" s="637"/>
      <c r="AH18" s="637"/>
      <c r="AI18" s="637"/>
      <c r="AJ18" s="110"/>
      <c r="AK18" s="110"/>
      <c r="AL18" s="110"/>
      <c r="AM18" s="110"/>
      <c r="AN18" s="110"/>
      <c r="AO18" s="110"/>
      <c r="AP18" s="113"/>
      <c r="AQ18" s="822"/>
      <c r="AR18" s="822"/>
      <c r="AS18" s="822"/>
      <c r="AT18" s="822"/>
      <c r="AU18" s="822"/>
      <c r="AV18" s="822"/>
      <c r="AW18" s="822"/>
      <c r="AX18" s="822"/>
      <c r="AY18" s="822"/>
      <c r="AZ18" s="14"/>
    </row>
    <row r="19" spans="1:52" ht="15" customHeight="1" x14ac:dyDescent="0.25">
      <c r="A19" s="111" t="s">
        <v>397</v>
      </c>
      <c r="B19" s="36"/>
      <c r="C19" s="14"/>
      <c r="D19" s="14"/>
      <c r="F19" s="36"/>
      <c r="G19" s="14"/>
      <c r="H19" s="14"/>
      <c r="I19" s="14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53" t="str">
        <f>Описание_цены</f>
        <v>Цены указаны в рублях с НДС</v>
      </c>
      <c r="W19" s="112"/>
      <c r="X19" s="112"/>
      <c r="Y19" s="112"/>
      <c r="Z19" s="112"/>
      <c r="AA19" s="112"/>
      <c r="AB19" s="112"/>
      <c r="AC19" s="112"/>
      <c r="AD19" s="112"/>
      <c r="AE19" s="112"/>
      <c r="AF19" s="136"/>
      <c r="AG19" s="112"/>
      <c r="AH19" s="112"/>
      <c r="AI19" s="112"/>
      <c r="AJ19" s="113"/>
      <c r="AK19" s="113"/>
      <c r="AL19" s="113"/>
      <c r="AM19" s="113"/>
      <c r="AN19" s="113"/>
      <c r="AO19" s="113"/>
      <c r="AP19" s="113"/>
      <c r="AQ19" s="131"/>
      <c r="AR19" s="131"/>
      <c r="AS19" s="131"/>
      <c r="AT19" s="131"/>
      <c r="AU19" s="131"/>
      <c r="AV19" s="131"/>
      <c r="AW19" s="131"/>
      <c r="AX19" s="131"/>
      <c r="AY19" s="131"/>
      <c r="AZ19" s="14"/>
    </row>
    <row r="20" spans="1:52" ht="15" customHeight="1" x14ac:dyDescent="0.25">
      <c r="A20" s="236" t="s">
        <v>260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</row>
    <row r="21" spans="1:52" ht="15" customHeight="1" x14ac:dyDescent="0.25">
      <c r="A21" s="90"/>
      <c r="B21" s="90">
        <v>2125</v>
      </c>
      <c r="C21" s="90">
        <v>2250</v>
      </c>
      <c r="D21" s="90">
        <v>2375</v>
      </c>
      <c r="E21" s="90">
        <v>2500</v>
      </c>
      <c r="F21" s="90">
        <v>2625</v>
      </c>
      <c r="G21" s="90">
        <v>2750</v>
      </c>
      <c r="H21" s="90">
        <v>2875</v>
      </c>
      <c r="I21" s="90">
        <v>3000</v>
      </c>
      <c r="J21" s="90">
        <v>3125</v>
      </c>
      <c r="K21" s="90">
        <v>3250</v>
      </c>
      <c r="L21" s="90">
        <v>3375</v>
      </c>
      <c r="M21" s="90">
        <v>3500</v>
      </c>
      <c r="N21" s="90">
        <v>3625</v>
      </c>
      <c r="O21" s="90">
        <v>3750</v>
      </c>
      <c r="P21" s="90">
        <v>3875</v>
      </c>
      <c r="Q21" s="90">
        <v>4000</v>
      </c>
      <c r="R21" s="90">
        <v>4125</v>
      </c>
      <c r="S21" s="90">
        <v>4250</v>
      </c>
      <c r="T21" s="90">
        <v>4375</v>
      </c>
      <c r="U21" s="90">
        <v>4500</v>
      </c>
      <c r="V21" s="90">
        <v>4625</v>
      </c>
      <c r="W21" s="90">
        <v>4750</v>
      </c>
      <c r="X21" s="90">
        <v>4875</v>
      </c>
      <c r="Y21" s="90">
        <v>5000</v>
      </c>
      <c r="Z21" s="90">
        <v>5125</v>
      </c>
      <c r="AA21" s="90">
        <v>5250</v>
      </c>
      <c r="AB21" s="90">
        <v>5375</v>
      </c>
      <c r="AC21" s="90">
        <v>5500</v>
      </c>
      <c r="AD21" s="90">
        <v>5625</v>
      </c>
      <c r="AE21" s="90">
        <v>5750</v>
      </c>
      <c r="AF21" s="90">
        <v>5875</v>
      </c>
      <c r="AG21" s="90">
        <v>6000</v>
      </c>
      <c r="AH21" s="90">
        <v>6125</v>
      </c>
      <c r="AI21" s="90">
        <v>6250</v>
      </c>
      <c r="AJ21" s="90">
        <v>6375</v>
      </c>
      <c r="AK21" s="90">
        <v>6500</v>
      </c>
      <c r="AL21" s="90">
        <v>6625</v>
      </c>
      <c r="AM21" s="90">
        <v>6750</v>
      </c>
      <c r="AN21" s="90">
        <v>6875</v>
      </c>
      <c r="AO21" s="90">
        <v>7000</v>
      </c>
      <c r="AP21" s="104"/>
      <c r="AQ21" s="823" t="s">
        <v>244</v>
      </c>
      <c r="AR21" s="823"/>
      <c r="AS21" s="823"/>
      <c r="AT21" s="823"/>
      <c r="AU21" s="823"/>
      <c r="AV21" s="823"/>
      <c r="AW21" s="823"/>
      <c r="AX21" s="823"/>
      <c r="AY21" s="823"/>
      <c r="AZ21" s="71"/>
    </row>
    <row r="22" spans="1:52" ht="15" customHeight="1" x14ac:dyDescent="0.25">
      <c r="A22" s="90">
        <v>1875</v>
      </c>
      <c r="B22" s="194">
        <f t="shared" ref="B22:AO22" si="0">ROUND(B77*РАСЧЕТНЫЙ_КОЭФФИЦИЕНТ,0)</f>
        <v>197139</v>
      </c>
      <c r="C22" s="194">
        <f t="shared" si="0"/>
        <v>210955</v>
      </c>
      <c r="D22" s="194">
        <f t="shared" si="0"/>
        <v>216282</v>
      </c>
      <c r="E22" s="194">
        <f t="shared" si="0"/>
        <v>220720</v>
      </c>
      <c r="F22" s="194">
        <f t="shared" si="0"/>
        <v>232594</v>
      </c>
      <c r="G22" s="194">
        <f t="shared" si="0"/>
        <v>244857</v>
      </c>
      <c r="H22" s="194">
        <f t="shared" si="0"/>
        <v>250183</v>
      </c>
      <c r="I22" s="194">
        <f t="shared" si="0"/>
        <v>254955</v>
      </c>
      <c r="J22" s="194">
        <f t="shared" si="0"/>
        <v>276428</v>
      </c>
      <c r="K22" s="194">
        <f t="shared" si="0"/>
        <v>281199</v>
      </c>
      <c r="L22" s="194">
        <f t="shared" si="0"/>
        <v>287081</v>
      </c>
      <c r="M22" s="194">
        <f t="shared" si="0"/>
        <v>291131</v>
      </c>
      <c r="N22" s="194">
        <f t="shared" si="0"/>
        <v>304781</v>
      </c>
      <c r="O22" s="194">
        <f t="shared" si="0"/>
        <v>317043</v>
      </c>
      <c r="P22" s="194">
        <f t="shared" si="0"/>
        <v>323257</v>
      </c>
      <c r="Q22" s="194">
        <f t="shared" si="0"/>
        <v>328750</v>
      </c>
      <c r="R22" s="194">
        <f t="shared" si="0"/>
        <v>346672</v>
      </c>
      <c r="S22" s="194">
        <f t="shared" si="0"/>
        <v>352886</v>
      </c>
      <c r="T22" s="194">
        <f t="shared" si="0"/>
        <v>358046</v>
      </c>
      <c r="U22" s="194">
        <f t="shared" si="0"/>
        <v>363373</v>
      </c>
      <c r="V22" s="194">
        <f t="shared" si="0"/>
        <v>380574</v>
      </c>
      <c r="W22" s="194">
        <f t="shared" si="0"/>
        <v>396886</v>
      </c>
      <c r="X22" s="194">
        <f t="shared" si="0"/>
        <v>401658</v>
      </c>
      <c r="Y22" s="194">
        <f t="shared" si="0"/>
        <v>407373</v>
      </c>
      <c r="Z22" s="194">
        <f t="shared" si="0"/>
        <v>413365</v>
      </c>
      <c r="AA22" s="194">
        <f t="shared" si="0"/>
        <v>427570</v>
      </c>
      <c r="AB22" s="194">
        <f t="shared" si="0"/>
        <v>435227</v>
      </c>
      <c r="AC22" s="194">
        <f t="shared" si="0"/>
        <v>441940</v>
      </c>
      <c r="AD22" s="194">
        <f t="shared" si="0"/>
        <v>448487</v>
      </c>
      <c r="AE22" s="194">
        <f t="shared" si="0"/>
        <v>455090</v>
      </c>
      <c r="AF22" s="194">
        <f t="shared" si="0"/>
        <v>468906</v>
      </c>
      <c r="AG22" s="194">
        <f t="shared" si="0"/>
        <v>476397</v>
      </c>
      <c r="AH22" s="194">
        <f t="shared" si="0"/>
        <v>491988</v>
      </c>
      <c r="AI22" s="194">
        <f t="shared" si="0"/>
        <v>506692</v>
      </c>
      <c r="AJ22" s="194">
        <f t="shared" si="0"/>
        <v>514182</v>
      </c>
      <c r="AK22" s="194">
        <f t="shared" si="0"/>
        <v>521062</v>
      </c>
      <c r="AL22" s="194">
        <f t="shared" si="0"/>
        <v>527831</v>
      </c>
      <c r="AM22" s="194">
        <f t="shared" si="0"/>
        <v>543090</v>
      </c>
      <c r="AN22" s="194">
        <f t="shared" si="0"/>
        <v>550525</v>
      </c>
      <c r="AO22" s="194">
        <f t="shared" si="0"/>
        <v>557294</v>
      </c>
      <c r="AP22" s="104"/>
      <c r="AQ22" s="18"/>
      <c r="AR22" s="18"/>
      <c r="AS22" s="133"/>
      <c r="AT22" s="133"/>
      <c r="AU22" s="133"/>
      <c r="AV22" s="133"/>
      <c r="AW22" s="133"/>
      <c r="AX22" s="133"/>
      <c r="AY22" s="133"/>
      <c r="AZ22" s="133"/>
    </row>
    <row r="23" spans="1:52" x14ac:dyDescent="0.25">
      <c r="A23" s="90">
        <v>2000</v>
      </c>
      <c r="B23" s="194">
        <f t="shared" ref="B23:AO23" si="1">ROUND(B78*РАСЧЕТНЫЙ_КОЭФФИЦИЕНТ,0)</f>
        <v>201190</v>
      </c>
      <c r="C23" s="194">
        <f t="shared" si="1"/>
        <v>215394</v>
      </c>
      <c r="D23" s="194">
        <f t="shared" si="1"/>
        <v>220720</v>
      </c>
      <c r="E23" s="194">
        <f t="shared" si="1"/>
        <v>225326</v>
      </c>
      <c r="F23" s="194">
        <f t="shared" si="1"/>
        <v>237366</v>
      </c>
      <c r="G23" s="194">
        <f t="shared" si="1"/>
        <v>249961</v>
      </c>
      <c r="H23" s="194">
        <f t="shared" si="1"/>
        <v>255121</v>
      </c>
      <c r="I23" s="194">
        <f t="shared" si="1"/>
        <v>260115</v>
      </c>
      <c r="J23" s="194">
        <f t="shared" si="1"/>
        <v>282254</v>
      </c>
      <c r="K23" s="194">
        <f t="shared" si="1"/>
        <v>287081</v>
      </c>
      <c r="L23" s="194">
        <f t="shared" si="1"/>
        <v>292740</v>
      </c>
      <c r="M23" s="194">
        <f t="shared" si="1"/>
        <v>297346</v>
      </c>
      <c r="N23" s="194">
        <f t="shared" si="1"/>
        <v>311217</v>
      </c>
      <c r="O23" s="194">
        <f t="shared" si="1"/>
        <v>323590</v>
      </c>
      <c r="P23" s="194">
        <f t="shared" si="1"/>
        <v>329638</v>
      </c>
      <c r="Q23" s="194">
        <f t="shared" si="1"/>
        <v>335519</v>
      </c>
      <c r="R23" s="194">
        <f t="shared" si="1"/>
        <v>353774</v>
      </c>
      <c r="S23" s="194">
        <f t="shared" si="1"/>
        <v>359988</v>
      </c>
      <c r="T23" s="194">
        <f t="shared" si="1"/>
        <v>365482</v>
      </c>
      <c r="U23" s="194">
        <f t="shared" si="1"/>
        <v>370975</v>
      </c>
      <c r="V23" s="194">
        <f t="shared" si="1"/>
        <v>388397</v>
      </c>
      <c r="W23" s="194">
        <f t="shared" si="1"/>
        <v>405043</v>
      </c>
      <c r="X23" s="194">
        <f t="shared" si="1"/>
        <v>410036</v>
      </c>
      <c r="Y23" s="194">
        <f t="shared" si="1"/>
        <v>415696</v>
      </c>
      <c r="Z23" s="194">
        <f t="shared" si="1"/>
        <v>421910</v>
      </c>
      <c r="AA23" s="194">
        <f t="shared" si="1"/>
        <v>436447</v>
      </c>
      <c r="AB23" s="194">
        <f t="shared" si="1"/>
        <v>444104</v>
      </c>
      <c r="AC23" s="194">
        <f t="shared" si="1"/>
        <v>450984</v>
      </c>
      <c r="AD23" s="194">
        <f t="shared" si="1"/>
        <v>457754</v>
      </c>
      <c r="AE23" s="194">
        <f t="shared" si="1"/>
        <v>464301</v>
      </c>
      <c r="AF23" s="194">
        <f t="shared" si="1"/>
        <v>478339</v>
      </c>
      <c r="AG23" s="194">
        <f t="shared" si="1"/>
        <v>485940</v>
      </c>
      <c r="AH23" s="194">
        <f t="shared" si="1"/>
        <v>501920</v>
      </c>
      <c r="AI23" s="194">
        <f t="shared" si="1"/>
        <v>516845</v>
      </c>
      <c r="AJ23" s="194">
        <f t="shared" si="1"/>
        <v>524613</v>
      </c>
      <c r="AK23" s="194">
        <f t="shared" si="1"/>
        <v>532104</v>
      </c>
      <c r="AL23" s="194">
        <f t="shared" si="1"/>
        <v>538651</v>
      </c>
      <c r="AM23" s="194">
        <f t="shared" si="1"/>
        <v>554409</v>
      </c>
      <c r="AN23" s="194">
        <f t="shared" si="1"/>
        <v>561733</v>
      </c>
      <c r="AO23" s="194">
        <f t="shared" si="1"/>
        <v>568613</v>
      </c>
      <c r="AP23" s="104"/>
      <c r="AQ23" s="18"/>
      <c r="AR23" s="18"/>
      <c r="AS23" s="133"/>
      <c r="AT23" s="133"/>
      <c r="AU23" s="133"/>
      <c r="AV23" s="133"/>
      <c r="AW23" s="133"/>
      <c r="AX23" s="133"/>
      <c r="AY23" s="133"/>
      <c r="AZ23" s="133"/>
    </row>
    <row r="24" spans="1:52" ht="15" customHeight="1" x14ac:dyDescent="0.25">
      <c r="A24" s="90">
        <v>2125</v>
      </c>
      <c r="B24" s="194">
        <f t="shared" ref="B24:AO24" si="2">ROUND(B79*РАСЧЕТНЫЙ_КОЭФФИЦИЕНТ,0)</f>
        <v>207737</v>
      </c>
      <c r="C24" s="194">
        <f t="shared" si="2"/>
        <v>216282</v>
      </c>
      <c r="D24" s="194">
        <f t="shared" si="2"/>
        <v>225326</v>
      </c>
      <c r="E24" s="194">
        <f t="shared" si="2"/>
        <v>237200</v>
      </c>
      <c r="F24" s="194">
        <f t="shared" si="2"/>
        <v>242360</v>
      </c>
      <c r="G24" s="194">
        <f t="shared" si="2"/>
        <v>254955</v>
      </c>
      <c r="H24" s="194">
        <f t="shared" si="2"/>
        <v>260614</v>
      </c>
      <c r="I24" s="194">
        <f t="shared" si="2"/>
        <v>273598</v>
      </c>
      <c r="J24" s="194">
        <f t="shared" si="2"/>
        <v>287969</v>
      </c>
      <c r="K24" s="194">
        <f t="shared" si="2"/>
        <v>293462</v>
      </c>
      <c r="L24" s="194">
        <f t="shared" si="2"/>
        <v>299121</v>
      </c>
      <c r="M24" s="194">
        <f t="shared" si="2"/>
        <v>314047</v>
      </c>
      <c r="N24" s="194">
        <f t="shared" si="2"/>
        <v>317209</v>
      </c>
      <c r="O24" s="194">
        <f t="shared" si="2"/>
        <v>329638</v>
      </c>
      <c r="P24" s="194">
        <f t="shared" si="2"/>
        <v>335519</v>
      </c>
      <c r="Q24" s="194">
        <f t="shared" si="2"/>
        <v>351832</v>
      </c>
      <c r="R24" s="194">
        <f t="shared" si="2"/>
        <v>360710</v>
      </c>
      <c r="S24" s="194">
        <f t="shared" si="2"/>
        <v>368700</v>
      </c>
      <c r="T24" s="194">
        <f t="shared" si="2"/>
        <v>372750</v>
      </c>
      <c r="U24" s="194">
        <f t="shared" si="2"/>
        <v>389063</v>
      </c>
      <c r="V24" s="194">
        <f t="shared" si="2"/>
        <v>395832</v>
      </c>
      <c r="W24" s="194">
        <f t="shared" si="2"/>
        <v>413920</v>
      </c>
      <c r="X24" s="194">
        <f t="shared" si="2"/>
        <v>419413</v>
      </c>
      <c r="Y24" s="194">
        <f t="shared" si="2"/>
        <v>425794</v>
      </c>
      <c r="Z24" s="194">
        <f t="shared" si="2"/>
        <v>437668</v>
      </c>
      <c r="AA24" s="194">
        <f t="shared" si="2"/>
        <v>453481</v>
      </c>
      <c r="AB24" s="194">
        <f t="shared" si="2"/>
        <v>460417</v>
      </c>
      <c r="AC24" s="194">
        <f t="shared" si="2"/>
        <v>467297</v>
      </c>
      <c r="AD24" s="194">
        <f t="shared" si="2"/>
        <v>473900</v>
      </c>
      <c r="AE24" s="194">
        <f t="shared" si="2"/>
        <v>481002</v>
      </c>
      <c r="AF24" s="194">
        <f t="shared" si="2"/>
        <v>495872</v>
      </c>
      <c r="AG24" s="194">
        <f t="shared" si="2"/>
        <v>502475</v>
      </c>
      <c r="AH24" s="194">
        <f t="shared" si="2"/>
        <v>520174</v>
      </c>
      <c r="AI24" s="194">
        <f t="shared" si="2"/>
        <v>533879</v>
      </c>
      <c r="AJ24" s="194">
        <f t="shared" si="2"/>
        <v>541647</v>
      </c>
      <c r="AK24" s="194">
        <f t="shared" si="2"/>
        <v>548916</v>
      </c>
      <c r="AL24" s="194">
        <f t="shared" si="2"/>
        <v>556573</v>
      </c>
      <c r="AM24" s="194">
        <f t="shared" si="2"/>
        <v>571110</v>
      </c>
      <c r="AN24" s="194">
        <f t="shared" si="2"/>
        <v>578545</v>
      </c>
      <c r="AO24" s="194">
        <f t="shared" si="2"/>
        <v>584926</v>
      </c>
      <c r="AP24" s="104"/>
      <c r="AQ24" s="18"/>
      <c r="AR24" s="18"/>
      <c r="AS24" s="133"/>
      <c r="AT24" s="133"/>
      <c r="AU24" s="133"/>
      <c r="AV24" s="133"/>
      <c r="AW24" s="133"/>
      <c r="AX24" s="133"/>
      <c r="AY24" s="133"/>
      <c r="AZ24" s="133"/>
    </row>
    <row r="25" spans="1:52" x14ac:dyDescent="0.25">
      <c r="A25" s="90">
        <v>2250</v>
      </c>
      <c r="B25" s="194">
        <f t="shared" ref="B25:AO25" si="3">ROUND(B80*РАСЧЕТНЫЙ_КОЭФФИЦИЕНТ,0)</f>
        <v>215560</v>
      </c>
      <c r="C25" s="194">
        <f t="shared" si="3"/>
        <v>225825</v>
      </c>
      <c r="D25" s="194">
        <f t="shared" si="3"/>
        <v>231374</v>
      </c>
      <c r="E25" s="194">
        <f t="shared" si="3"/>
        <v>248907</v>
      </c>
      <c r="F25" s="194">
        <f t="shared" si="3"/>
        <v>256342</v>
      </c>
      <c r="G25" s="194">
        <f t="shared" si="3"/>
        <v>266496</v>
      </c>
      <c r="H25" s="194">
        <f t="shared" si="3"/>
        <v>271989</v>
      </c>
      <c r="I25" s="194">
        <f t="shared" si="3"/>
        <v>291853</v>
      </c>
      <c r="J25" s="194">
        <f t="shared" si="3"/>
        <v>298955</v>
      </c>
      <c r="K25" s="194">
        <f t="shared" si="3"/>
        <v>304448</v>
      </c>
      <c r="L25" s="194">
        <f t="shared" si="3"/>
        <v>316488</v>
      </c>
      <c r="M25" s="194">
        <f t="shared" si="3"/>
        <v>322037</v>
      </c>
      <c r="N25" s="194">
        <f t="shared" si="3"/>
        <v>338849</v>
      </c>
      <c r="O25" s="194">
        <f t="shared" si="3"/>
        <v>346672</v>
      </c>
      <c r="P25" s="194">
        <f t="shared" si="3"/>
        <v>352332</v>
      </c>
      <c r="Q25" s="194">
        <f t="shared" si="3"/>
        <v>365315</v>
      </c>
      <c r="R25" s="194">
        <f t="shared" si="3"/>
        <v>383070</v>
      </c>
      <c r="S25" s="194">
        <f t="shared" si="3"/>
        <v>390505</v>
      </c>
      <c r="T25" s="194">
        <f t="shared" si="3"/>
        <v>396720</v>
      </c>
      <c r="U25" s="194">
        <f t="shared" si="3"/>
        <v>403655</v>
      </c>
      <c r="V25" s="194">
        <f t="shared" si="3"/>
        <v>422964</v>
      </c>
      <c r="W25" s="194">
        <f t="shared" si="3"/>
        <v>428846</v>
      </c>
      <c r="X25" s="194">
        <f t="shared" si="3"/>
        <v>434838</v>
      </c>
      <c r="Y25" s="194">
        <f t="shared" si="3"/>
        <v>453814</v>
      </c>
      <c r="Z25" s="194">
        <f t="shared" si="3"/>
        <v>456477</v>
      </c>
      <c r="AA25" s="194">
        <f t="shared" si="3"/>
        <v>461083</v>
      </c>
      <c r="AB25" s="194">
        <f t="shared" si="3"/>
        <v>467852</v>
      </c>
      <c r="AC25" s="194">
        <f t="shared" si="3"/>
        <v>475675</v>
      </c>
      <c r="AD25" s="194">
        <f t="shared" si="3"/>
        <v>482555</v>
      </c>
      <c r="AE25" s="194">
        <f t="shared" si="3"/>
        <v>491100</v>
      </c>
      <c r="AF25" s="194">
        <f t="shared" si="3"/>
        <v>504583</v>
      </c>
      <c r="AG25" s="194">
        <f t="shared" si="3"/>
        <v>513072</v>
      </c>
      <c r="AH25" s="194">
        <f t="shared" si="3"/>
        <v>530495</v>
      </c>
      <c r="AI25" s="194">
        <f t="shared" si="3"/>
        <v>545198</v>
      </c>
      <c r="AJ25" s="194">
        <f t="shared" si="3"/>
        <v>552633</v>
      </c>
      <c r="AK25" s="194">
        <f t="shared" si="3"/>
        <v>560457</v>
      </c>
      <c r="AL25" s="194">
        <f t="shared" si="3"/>
        <v>568447</v>
      </c>
      <c r="AM25" s="194">
        <f t="shared" si="3"/>
        <v>583539</v>
      </c>
      <c r="AN25" s="194">
        <f t="shared" si="3"/>
        <v>591861</v>
      </c>
      <c r="AO25" s="194">
        <f t="shared" si="3"/>
        <v>599130</v>
      </c>
      <c r="AP25" s="104"/>
      <c r="AQ25" s="18"/>
      <c r="AR25" s="18"/>
      <c r="AS25" s="133"/>
      <c r="AT25" s="133"/>
      <c r="AU25" s="133"/>
      <c r="AV25" s="133"/>
      <c r="AW25" s="133"/>
      <c r="AX25" s="133"/>
      <c r="AY25" s="133"/>
      <c r="AZ25" s="133"/>
    </row>
    <row r="26" spans="1:52" x14ac:dyDescent="0.25">
      <c r="A26" s="90">
        <v>2375</v>
      </c>
      <c r="B26" s="194">
        <f t="shared" ref="B26:AO26" si="4">ROUND(B81*РАСЧЕТНЫЙ_КОЭФФИЦИЕНТ,0)</f>
        <v>223883</v>
      </c>
      <c r="C26" s="194">
        <f t="shared" si="4"/>
        <v>230652</v>
      </c>
      <c r="D26" s="194">
        <f t="shared" si="4"/>
        <v>240029</v>
      </c>
      <c r="E26" s="194">
        <f t="shared" si="4"/>
        <v>252624</v>
      </c>
      <c r="F26" s="194">
        <f t="shared" si="4"/>
        <v>261003</v>
      </c>
      <c r="G26" s="194">
        <f t="shared" si="4"/>
        <v>277482</v>
      </c>
      <c r="H26" s="194">
        <f t="shared" si="4"/>
        <v>282254</v>
      </c>
      <c r="I26" s="194">
        <f t="shared" si="4"/>
        <v>295958</v>
      </c>
      <c r="J26" s="194">
        <f t="shared" si="4"/>
        <v>304448</v>
      </c>
      <c r="K26" s="194">
        <f t="shared" si="4"/>
        <v>309941</v>
      </c>
      <c r="L26" s="194">
        <f t="shared" si="4"/>
        <v>328584</v>
      </c>
      <c r="M26" s="194">
        <f t="shared" si="4"/>
        <v>345784</v>
      </c>
      <c r="N26" s="194">
        <f t="shared" si="4"/>
        <v>352165</v>
      </c>
      <c r="O26" s="194">
        <f t="shared" si="4"/>
        <v>353941</v>
      </c>
      <c r="P26" s="194">
        <f t="shared" si="4"/>
        <v>366536</v>
      </c>
      <c r="Q26" s="194">
        <f t="shared" si="4"/>
        <v>379686</v>
      </c>
      <c r="R26" s="194">
        <f t="shared" si="4"/>
        <v>397940</v>
      </c>
      <c r="S26" s="194">
        <f t="shared" si="4"/>
        <v>405764</v>
      </c>
      <c r="T26" s="194">
        <f t="shared" si="4"/>
        <v>413032</v>
      </c>
      <c r="U26" s="194">
        <f t="shared" si="4"/>
        <v>432008</v>
      </c>
      <c r="V26" s="194">
        <f t="shared" si="4"/>
        <v>439110</v>
      </c>
      <c r="W26" s="194">
        <f t="shared" si="4"/>
        <v>449209</v>
      </c>
      <c r="X26" s="194">
        <f t="shared" si="4"/>
        <v>455812</v>
      </c>
      <c r="Y26" s="194">
        <f t="shared" si="4"/>
        <v>470848</v>
      </c>
      <c r="Z26" s="194">
        <f t="shared" si="4"/>
        <v>490212</v>
      </c>
      <c r="AA26" s="194">
        <f t="shared" si="4"/>
        <v>506692</v>
      </c>
      <c r="AB26" s="194">
        <f t="shared" si="4"/>
        <v>514515</v>
      </c>
      <c r="AC26" s="194">
        <f t="shared" si="4"/>
        <v>523393</v>
      </c>
      <c r="AD26" s="194">
        <f t="shared" si="4"/>
        <v>532270</v>
      </c>
      <c r="AE26" s="194">
        <f t="shared" si="4"/>
        <v>539539</v>
      </c>
      <c r="AF26" s="194">
        <f t="shared" si="4"/>
        <v>557627</v>
      </c>
      <c r="AG26" s="194">
        <f t="shared" si="4"/>
        <v>566172</v>
      </c>
      <c r="AH26" s="194">
        <f t="shared" si="4"/>
        <v>586202</v>
      </c>
      <c r="AI26" s="194">
        <f t="shared" si="4"/>
        <v>602515</v>
      </c>
      <c r="AJ26" s="194">
        <f t="shared" si="4"/>
        <v>611392</v>
      </c>
      <c r="AK26" s="194">
        <f t="shared" si="4"/>
        <v>619715</v>
      </c>
      <c r="AL26" s="194">
        <f t="shared" si="4"/>
        <v>628260</v>
      </c>
      <c r="AM26" s="194">
        <f t="shared" si="4"/>
        <v>644905</v>
      </c>
      <c r="AN26" s="194">
        <f t="shared" si="4"/>
        <v>654504</v>
      </c>
      <c r="AO26" s="194">
        <f t="shared" si="4"/>
        <v>663216</v>
      </c>
      <c r="AP26" s="104"/>
      <c r="AQ26" s="18"/>
      <c r="AR26" s="18"/>
      <c r="AS26" s="133"/>
      <c r="AT26" s="133"/>
      <c r="AU26" s="133"/>
      <c r="AV26" s="133"/>
      <c r="AW26" s="133"/>
      <c r="AX26" s="133"/>
      <c r="AY26" s="133"/>
      <c r="AZ26" s="133"/>
    </row>
    <row r="27" spans="1:52" x14ac:dyDescent="0.25">
      <c r="A27" s="90">
        <v>2500</v>
      </c>
      <c r="B27" s="194">
        <f t="shared" ref="B27:AO27" si="5">ROUND(B82*РАСЧЕТНЫЙ_КОЭФФИЦИЕНТ,0)</f>
        <v>238254</v>
      </c>
      <c r="C27" s="194">
        <f t="shared" si="5"/>
        <v>246965</v>
      </c>
      <c r="D27" s="194">
        <f t="shared" si="5"/>
        <v>251570</v>
      </c>
      <c r="E27" s="194">
        <f t="shared" si="5"/>
        <v>269492</v>
      </c>
      <c r="F27" s="194">
        <f t="shared" si="5"/>
        <v>279812</v>
      </c>
      <c r="G27" s="194">
        <f t="shared" si="5"/>
        <v>296291</v>
      </c>
      <c r="H27" s="194">
        <f t="shared" si="5"/>
        <v>301784</v>
      </c>
      <c r="I27" s="194">
        <f t="shared" si="5"/>
        <v>313159</v>
      </c>
      <c r="J27" s="194">
        <f t="shared" si="5"/>
        <v>322369</v>
      </c>
      <c r="K27" s="194">
        <f t="shared" si="5"/>
        <v>338516</v>
      </c>
      <c r="L27" s="194">
        <f t="shared" si="5"/>
        <v>345063</v>
      </c>
      <c r="M27" s="194">
        <f t="shared" si="5"/>
        <v>361376</v>
      </c>
      <c r="N27" s="194">
        <f t="shared" si="5"/>
        <v>369754</v>
      </c>
      <c r="O27" s="194">
        <f t="shared" si="5"/>
        <v>386399</v>
      </c>
      <c r="P27" s="194">
        <f t="shared" si="5"/>
        <v>392114</v>
      </c>
      <c r="Q27" s="194">
        <f t="shared" si="5"/>
        <v>406263</v>
      </c>
      <c r="R27" s="194">
        <f t="shared" si="5"/>
        <v>417138</v>
      </c>
      <c r="S27" s="194">
        <f t="shared" si="5"/>
        <v>424906</v>
      </c>
      <c r="T27" s="194">
        <f t="shared" si="5"/>
        <v>431675</v>
      </c>
      <c r="U27" s="194">
        <f t="shared" si="5"/>
        <v>451539</v>
      </c>
      <c r="V27" s="194">
        <f t="shared" si="5"/>
        <v>459862</v>
      </c>
      <c r="W27" s="194">
        <f t="shared" si="5"/>
        <v>481501</v>
      </c>
      <c r="X27" s="194">
        <f t="shared" si="5"/>
        <v>487549</v>
      </c>
      <c r="Y27" s="194">
        <f t="shared" si="5"/>
        <v>494485</v>
      </c>
      <c r="Z27" s="194">
        <f t="shared" si="5"/>
        <v>521950</v>
      </c>
      <c r="AA27" s="194">
        <f t="shared" si="5"/>
        <v>540427</v>
      </c>
      <c r="AB27" s="194">
        <f t="shared" si="5"/>
        <v>549637</v>
      </c>
      <c r="AC27" s="194">
        <f t="shared" si="5"/>
        <v>558515</v>
      </c>
      <c r="AD27" s="194">
        <f t="shared" si="5"/>
        <v>567559</v>
      </c>
      <c r="AE27" s="194">
        <f t="shared" si="5"/>
        <v>577491</v>
      </c>
      <c r="AF27" s="194">
        <f t="shared" si="5"/>
        <v>595080</v>
      </c>
      <c r="AG27" s="194">
        <f t="shared" si="5"/>
        <v>603957</v>
      </c>
      <c r="AH27" s="194">
        <f t="shared" si="5"/>
        <v>624542</v>
      </c>
      <c r="AI27" s="194">
        <f t="shared" si="5"/>
        <v>644905</v>
      </c>
      <c r="AJ27" s="194">
        <f t="shared" si="5"/>
        <v>653949</v>
      </c>
      <c r="AK27" s="194">
        <f t="shared" si="5"/>
        <v>663382</v>
      </c>
      <c r="AL27" s="194">
        <f t="shared" si="5"/>
        <v>671705</v>
      </c>
      <c r="AM27" s="194">
        <f t="shared" si="5"/>
        <v>690514</v>
      </c>
      <c r="AN27" s="194">
        <f t="shared" si="5"/>
        <v>700280</v>
      </c>
      <c r="AO27" s="194">
        <f t="shared" si="5"/>
        <v>710933</v>
      </c>
      <c r="AP27" s="104"/>
      <c r="AQ27" s="18"/>
      <c r="AR27" s="18"/>
      <c r="AS27" s="133"/>
      <c r="AT27" s="133"/>
      <c r="AU27" s="133"/>
      <c r="AV27" s="133"/>
      <c r="AW27" s="133"/>
      <c r="AX27" s="133"/>
      <c r="AY27" s="133"/>
      <c r="AZ27" s="133"/>
    </row>
    <row r="28" spans="1:52" x14ac:dyDescent="0.25">
      <c r="A28" s="90">
        <v>2625</v>
      </c>
      <c r="B28" s="194">
        <f t="shared" ref="B28:AO28" si="6">ROUND(B83*РАСЧЕТНЫЙ_КОЭФФИЦИЕНТ,0)</f>
        <v>246799</v>
      </c>
      <c r="C28" s="194">
        <f t="shared" si="6"/>
        <v>253734</v>
      </c>
      <c r="D28" s="194">
        <f t="shared" si="6"/>
        <v>268271</v>
      </c>
      <c r="E28" s="194">
        <f t="shared" si="6"/>
        <v>281754</v>
      </c>
      <c r="F28" s="194">
        <f t="shared" si="6"/>
        <v>291520</v>
      </c>
      <c r="G28" s="194">
        <f t="shared" si="6"/>
        <v>303061</v>
      </c>
      <c r="H28" s="194">
        <f t="shared" si="6"/>
        <v>315267</v>
      </c>
      <c r="I28" s="194">
        <f t="shared" si="6"/>
        <v>330359</v>
      </c>
      <c r="J28" s="194">
        <f t="shared" si="6"/>
        <v>341734</v>
      </c>
      <c r="K28" s="194">
        <f t="shared" si="6"/>
        <v>354995</v>
      </c>
      <c r="L28" s="194">
        <f t="shared" si="6"/>
        <v>362263</v>
      </c>
      <c r="M28" s="194">
        <f t="shared" si="6"/>
        <v>379131</v>
      </c>
      <c r="N28" s="194">
        <f t="shared" si="6"/>
        <v>386067</v>
      </c>
      <c r="O28" s="194">
        <f t="shared" si="6"/>
        <v>404876</v>
      </c>
      <c r="P28" s="194">
        <f t="shared" si="6"/>
        <v>411423</v>
      </c>
      <c r="Q28" s="194">
        <f t="shared" si="6"/>
        <v>418193</v>
      </c>
      <c r="R28" s="194">
        <f t="shared" si="6"/>
        <v>440886</v>
      </c>
      <c r="S28" s="194">
        <f t="shared" si="6"/>
        <v>448487</v>
      </c>
      <c r="T28" s="194">
        <f t="shared" si="6"/>
        <v>456311</v>
      </c>
      <c r="U28" s="194">
        <f t="shared" si="6"/>
        <v>477229</v>
      </c>
      <c r="V28" s="194">
        <f t="shared" si="6"/>
        <v>486661</v>
      </c>
      <c r="W28" s="194">
        <f t="shared" si="6"/>
        <v>498369</v>
      </c>
      <c r="X28" s="194">
        <f t="shared" si="6"/>
        <v>504417</v>
      </c>
      <c r="Y28" s="194">
        <f t="shared" si="6"/>
        <v>521062</v>
      </c>
      <c r="Z28" s="194">
        <f t="shared" si="6"/>
        <v>528553</v>
      </c>
      <c r="AA28" s="194">
        <f t="shared" si="6"/>
        <v>540759</v>
      </c>
      <c r="AB28" s="194">
        <f t="shared" si="6"/>
        <v>549304</v>
      </c>
      <c r="AC28" s="194">
        <f t="shared" si="6"/>
        <v>558681</v>
      </c>
      <c r="AD28" s="194">
        <f t="shared" si="6"/>
        <v>568114</v>
      </c>
      <c r="AE28" s="194">
        <f t="shared" si="6"/>
        <v>576270</v>
      </c>
      <c r="AF28" s="194">
        <f t="shared" si="6"/>
        <v>593803</v>
      </c>
      <c r="AG28" s="194">
        <f t="shared" si="6"/>
        <v>602515</v>
      </c>
      <c r="AH28" s="194">
        <f t="shared" si="6"/>
        <v>644905</v>
      </c>
      <c r="AI28" s="194">
        <f t="shared" si="6"/>
        <v>682913</v>
      </c>
      <c r="AJ28" s="194">
        <f t="shared" si="6"/>
        <v>688406</v>
      </c>
      <c r="AK28" s="194">
        <f t="shared" si="6"/>
        <v>693178</v>
      </c>
      <c r="AL28" s="194">
        <f t="shared" si="6"/>
        <v>696895</v>
      </c>
      <c r="AM28" s="194">
        <f t="shared" si="6"/>
        <v>705773</v>
      </c>
      <c r="AN28" s="194">
        <f t="shared" si="6"/>
        <v>710212</v>
      </c>
      <c r="AO28" s="194">
        <f t="shared" si="6"/>
        <v>711987</v>
      </c>
      <c r="AP28" s="104"/>
      <c r="AQ28" s="18"/>
      <c r="AR28" s="18"/>
      <c r="AS28" s="133"/>
      <c r="AT28" s="133"/>
      <c r="AU28" s="133"/>
      <c r="AV28" s="133"/>
      <c r="AW28" s="133"/>
      <c r="AX28" s="133"/>
      <c r="AY28" s="133"/>
      <c r="AZ28" s="133"/>
    </row>
    <row r="29" spans="1:52" x14ac:dyDescent="0.25">
      <c r="A29" s="90">
        <v>2750</v>
      </c>
      <c r="B29" s="194">
        <f t="shared" ref="B29:AO29" si="7">ROUND(B84*РАСЧЕТНЫЙ_КОЭФФИЦИЕНТ,0)</f>
        <v>253512</v>
      </c>
      <c r="C29" s="194">
        <f t="shared" si="7"/>
        <v>268438</v>
      </c>
      <c r="D29" s="194">
        <f t="shared" si="7"/>
        <v>276095</v>
      </c>
      <c r="E29" s="194">
        <f t="shared" si="7"/>
        <v>290465</v>
      </c>
      <c r="F29" s="194">
        <f t="shared" si="7"/>
        <v>299510</v>
      </c>
      <c r="G29" s="194">
        <f t="shared" si="7"/>
        <v>317043</v>
      </c>
      <c r="H29" s="194">
        <f t="shared" si="7"/>
        <v>323424</v>
      </c>
      <c r="I29" s="194">
        <f t="shared" si="7"/>
        <v>340624</v>
      </c>
      <c r="J29" s="194">
        <f t="shared" si="7"/>
        <v>359101</v>
      </c>
      <c r="K29" s="194">
        <f t="shared" si="7"/>
        <v>365648</v>
      </c>
      <c r="L29" s="194">
        <f t="shared" si="7"/>
        <v>372584</v>
      </c>
      <c r="M29" s="194">
        <f t="shared" si="7"/>
        <v>390838</v>
      </c>
      <c r="N29" s="194">
        <f t="shared" si="7"/>
        <v>398828</v>
      </c>
      <c r="O29" s="194">
        <f t="shared" si="7"/>
        <v>418193</v>
      </c>
      <c r="P29" s="194">
        <f t="shared" si="7"/>
        <v>424906</v>
      </c>
      <c r="Q29" s="194">
        <f t="shared" si="7"/>
        <v>431121</v>
      </c>
      <c r="R29" s="194">
        <f t="shared" si="7"/>
        <v>455090</v>
      </c>
      <c r="S29" s="194">
        <f t="shared" si="7"/>
        <v>464134</v>
      </c>
      <c r="T29" s="194">
        <f t="shared" si="7"/>
        <v>472846</v>
      </c>
      <c r="U29" s="194">
        <f t="shared" si="7"/>
        <v>495206</v>
      </c>
      <c r="V29" s="194">
        <f t="shared" si="7"/>
        <v>503140</v>
      </c>
      <c r="W29" s="194">
        <f t="shared" si="7"/>
        <v>513794</v>
      </c>
      <c r="X29" s="194">
        <f t="shared" si="7"/>
        <v>521062</v>
      </c>
      <c r="Y29" s="194">
        <f t="shared" si="7"/>
        <v>538096</v>
      </c>
      <c r="Z29" s="194">
        <f t="shared" si="7"/>
        <v>546253</v>
      </c>
      <c r="AA29" s="194">
        <f t="shared" si="7"/>
        <v>558681</v>
      </c>
      <c r="AB29" s="194">
        <f t="shared" si="7"/>
        <v>568280</v>
      </c>
      <c r="AC29" s="194">
        <f t="shared" si="7"/>
        <v>577657</v>
      </c>
      <c r="AD29" s="194">
        <f t="shared" si="7"/>
        <v>586202</v>
      </c>
      <c r="AE29" s="194">
        <f t="shared" si="7"/>
        <v>595745</v>
      </c>
      <c r="AF29" s="194">
        <f t="shared" si="7"/>
        <v>614555</v>
      </c>
      <c r="AG29" s="194">
        <f t="shared" si="7"/>
        <v>623987</v>
      </c>
      <c r="AH29" s="194">
        <f t="shared" si="7"/>
        <v>683412</v>
      </c>
      <c r="AI29" s="194">
        <f t="shared" si="7"/>
        <v>685743</v>
      </c>
      <c r="AJ29" s="194">
        <f t="shared" si="7"/>
        <v>688572</v>
      </c>
      <c r="AK29" s="194">
        <f t="shared" si="7"/>
        <v>698504</v>
      </c>
      <c r="AL29" s="194">
        <f t="shared" si="7"/>
        <v>701334</v>
      </c>
      <c r="AM29" s="194">
        <f t="shared" si="7"/>
        <v>712542</v>
      </c>
      <c r="AN29" s="194">
        <f t="shared" si="7"/>
        <v>721586</v>
      </c>
      <c r="AO29" s="194">
        <f t="shared" si="7"/>
        <v>731129</v>
      </c>
      <c r="AP29" s="104"/>
      <c r="AQ29" s="18"/>
      <c r="AR29" s="18"/>
      <c r="AS29" s="133"/>
      <c r="AT29" s="133"/>
      <c r="AU29" s="133"/>
      <c r="AV29" s="133"/>
      <c r="AW29" s="133"/>
      <c r="AX29" s="133"/>
      <c r="AY29" s="133"/>
      <c r="AZ29" s="133"/>
    </row>
    <row r="30" spans="1:52" ht="15" customHeight="1" x14ac:dyDescent="0.25">
      <c r="A30" s="90">
        <v>2875</v>
      </c>
      <c r="B30" s="194">
        <f t="shared" ref="B30:AO30" si="8">ROUND(B85*РАСЧЕТНЫЙ_КОЭФФИЦИЕНТ,0)</f>
        <v>261502</v>
      </c>
      <c r="C30" s="194">
        <f t="shared" si="8"/>
        <v>274819</v>
      </c>
      <c r="D30" s="194">
        <f t="shared" si="8"/>
        <v>281199</v>
      </c>
      <c r="E30" s="194">
        <f t="shared" si="8"/>
        <v>295237</v>
      </c>
      <c r="F30" s="194">
        <f t="shared" si="8"/>
        <v>304781</v>
      </c>
      <c r="G30" s="194">
        <f t="shared" si="8"/>
        <v>322369</v>
      </c>
      <c r="H30" s="194">
        <f t="shared" si="8"/>
        <v>329638</v>
      </c>
      <c r="I30" s="194">
        <f t="shared" si="8"/>
        <v>347227</v>
      </c>
      <c r="J30" s="194">
        <f t="shared" si="8"/>
        <v>365648</v>
      </c>
      <c r="K30" s="194">
        <f t="shared" si="8"/>
        <v>372750</v>
      </c>
      <c r="L30" s="194">
        <f t="shared" si="8"/>
        <v>379519</v>
      </c>
      <c r="M30" s="194">
        <f t="shared" si="8"/>
        <v>396886</v>
      </c>
      <c r="N30" s="194">
        <f t="shared" si="8"/>
        <v>406485</v>
      </c>
      <c r="O30" s="194">
        <f t="shared" si="8"/>
        <v>425794</v>
      </c>
      <c r="P30" s="194">
        <f t="shared" si="8"/>
        <v>432563</v>
      </c>
      <c r="Q30" s="194">
        <f t="shared" si="8"/>
        <v>452039</v>
      </c>
      <c r="R30" s="194">
        <f t="shared" si="8"/>
        <v>462692</v>
      </c>
      <c r="S30" s="194">
        <f t="shared" si="8"/>
        <v>472846</v>
      </c>
      <c r="T30" s="194">
        <f t="shared" si="8"/>
        <v>478671</v>
      </c>
      <c r="U30" s="194">
        <f t="shared" si="8"/>
        <v>501032</v>
      </c>
      <c r="V30" s="194">
        <f t="shared" si="8"/>
        <v>510409</v>
      </c>
      <c r="W30" s="194">
        <f t="shared" si="8"/>
        <v>533879</v>
      </c>
      <c r="X30" s="194">
        <f t="shared" si="8"/>
        <v>540260</v>
      </c>
      <c r="Y30" s="194">
        <f t="shared" si="8"/>
        <v>547695</v>
      </c>
      <c r="Z30" s="194">
        <f t="shared" si="8"/>
        <v>573052</v>
      </c>
      <c r="AA30" s="194">
        <f t="shared" si="8"/>
        <v>593138</v>
      </c>
      <c r="AB30" s="194">
        <f t="shared" si="8"/>
        <v>602348</v>
      </c>
      <c r="AC30" s="194">
        <f t="shared" si="8"/>
        <v>613168</v>
      </c>
      <c r="AD30" s="194">
        <f t="shared" si="8"/>
        <v>623100</v>
      </c>
      <c r="AE30" s="194">
        <f t="shared" si="8"/>
        <v>632310</v>
      </c>
      <c r="AF30" s="194">
        <f t="shared" si="8"/>
        <v>651508</v>
      </c>
      <c r="AG30" s="194">
        <f t="shared" si="8"/>
        <v>660719</v>
      </c>
      <c r="AH30" s="194">
        <f t="shared" si="8"/>
        <v>698171</v>
      </c>
      <c r="AI30" s="194">
        <f t="shared" si="8"/>
        <v>704164</v>
      </c>
      <c r="AJ30" s="194">
        <f t="shared" si="8"/>
        <v>713929</v>
      </c>
      <c r="AK30" s="194">
        <f t="shared" si="8"/>
        <v>724027</v>
      </c>
      <c r="AL30" s="194">
        <f t="shared" si="8"/>
        <v>734348</v>
      </c>
      <c r="AM30" s="194">
        <f t="shared" si="8"/>
        <v>755654</v>
      </c>
      <c r="AN30" s="194">
        <f t="shared" si="8"/>
        <v>763810</v>
      </c>
      <c r="AO30" s="194">
        <f t="shared" si="8"/>
        <v>784895</v>
      </c>
      <c r="AP30" s="104"/>
      <c r="AQ30" s="18"/>
      <c r="AR30" s="18"/>
      <c r="AS30" s="133"/>
      <c r="AT30" s="133"/>
      <c r="AU30" s="133"/>
      <c r="AV30" s="133"/>
      <c r="AW30" s="133"/>
      <c r="AX30" s="133"/>
      <c r="AY30" s="133"/>
      <c r="AZ30" s="133"/>
    </row>
    <row r="31" spans="1:52" ht="15" customHeight="1" x14ac:dyDescent="0.25">
      <c r="A31" s="90">
        <v>3000</v>
      </c>
      <c r="B31" s="194">
        <f t="shared" ref="B31:AO31" si="9">ROUND(B86*РАСЧЕТНЫЙ_КОЭФФИЦИЕНТ,0)</f>
        <v>276428</v>
      </c>
      <c r="C31" s="194">
        <f t="shared" si="9"/>
        <v>289578</v>
      </c>
      <c r="D31" s="194">
        <f t="shared" si="9"/>
        <v>296624</v>
      </c>
      <c r="E31" s="194">
        <f t="shared" si="9"/>
        <v>314768</v>
      </c>
      <c r="F31" s="194">
        <f t="shared" si="9"/>
        <v>324145</v>
      </c>
      <c r="G31" s="194">
        <f t="shared" si="9"/>
        <v>344175</v>
      </c>
      <c r="H31" s="194">
        <f t="shared" si="9"/>
        <v>351444</v>
      </c>
      <c r="I31" s="194">
        <f t="shared" si="9"/>
        <v>369033</v>
      </c>
      <c r="J31" s="194">
        <f t="shared" si="9"/>
        <v>394778</v>
      </c>
      <c r="K31" s="194">
        <f t="shared" si="9"/>
        <v>402213</v>
      </c>
      <c r="L31" s="194">
        <f t="shared" si="9"/>
        <v>410924</v>
      </c>
      <c r="M31" s="194">
        <f t="shared" si="9"/>
        <v>419802</v>
      </c>
      <c r="N31" s="194">
        <f t="shared" si="9"/>
        <v>441052</v>
      </c>
      <c r="O31" s="194">
        <f t="shared" si="9"/>
        <v>461637</v>
      </c>
      <c r="P31" s="194">
        <f t="shared" si="9"/>
        <v>470182</v>
      </c>
      <c r="Q31" s="194">
        <f t="shared" si="9"/>
        <v>479226</v>
      </c>
      <c r="R31" s="194">
        <f t="shared" si="9"/>
        <v>501365</v>
      </c>
      <c r="S31" s="194">
        <f t="shared" si="9"/>
        <v>511519</v>
      </c>
      <c r="T31" s="194">
        <f t="shared" si="9"/>
        <v>520396</v>
      </c>
      <c r="U31" s="194">
        <f t="shared" si="9"/>
        <v>528886</v>
      </c>
      <c r="V31" s="194">
        <f t="shared" si="9"/>
        <v>554076</v>
      </c>
      <c r="W31" s="194">
        <f t="shared" si="9"/>
        <v>561178</v>
      </c>
      <c r="X31" s="194">
        <f t="shared" si="9"/>
        <v>568613</v>
      </c>
      <c r="Y31" s="194">
        <f t="shared" si="9"/>
        <v>593803</v>
      </c>
      <c r="Z31" s="194">
        <f t="shared" si="9"/>
        <v>608396</v>
      </c>
      <c r="AA31" s="194">
        <f t="shared" si="9"/>
        <v>628038</v>
      </c>
      <c r="AB31" s="194">
        <f t="shared" si="9"/>
        <v>640300</v>
      </c>
      <c r="AC31" s="194">
        <f t="shared" si="9"/>
        <v>650953</v>
      </c>
      <c r="AD31" s="194">
        <f t="shared" si="9"/>
        <v>659664</v>
      </c>
      <c r="AE31" s="194">
        <f t="shared" si="9"/>
        <v>671150</v>
      </c>
      <c r="AF31" s="194">
        <f t="shared" si="9"/>
        <v>692456</v>
      </c>
      <c r="AG31" s="194">
        <f t="shared" si="9"/>
        <v>702943</v>
      </c>
      <c r="AH31" s="194">
        <f t="shared" si="9"/>
        <v>733071</v>
      </c>
      <c r="AI31" s="194">
        <f t="shared" si="9"/>
        <v>752991</v>
      </c>
      <c r="AJ31" s="194">
        <f t="shared" si="9"/>
        <v>758983</v>
      </c>
      <c r="AK31" s="194">
        <f t="shared" si="9"/>
        <v>770191</v>
      </c>
      <c r="AL31" s="194">
        <f t="shared" si="9"/>
        <v>780456</v>
      </c>
      <c r="AM31" s="194">
        <f t="shared" si="9"/>
        <v>811528</v>
      </c>
      <c r="AN31" s="194">
        <f t="shared" si="9"/>
        <v>817187</v>
      </c>
      <c r="AO31" s="194">
        <f t="shared" si="9"/>
        <v>823568</v>
      </c>
      <c r="AP31" s="104"/>
      <c r="AQ31" s="18"/>
      <c r="AR31" s="18"/>
      <c r="AS31" s="133"/>
      <c r="AT31" s="133"/>
      <c r="AU31" s="133"/>
      <c r="AV31" s="133"/>
      <c r="AW31" s="133"/>
      <c r="AX31" s="133"/>
      <c r="AY31" s="133"/>
      <c r="AZ31" s="133"/>
    </row>
    <row r="32" spans="1:52" x14ac:dyDescent="0.25">
      <c r="A32" s="90">
        <v>3125</v>
      </c>
      <c r="B32" s="194">
        <f t="shared" ref="B32:AO32" si="10">ROUND(B87*РАСЧЕТНЫЙ_КОЭФФИЦИЕНТ,0)</f>
        <v>284418</v>
      </c>
      <c r="C32" s="194">
        <f t="shared" si="10"/>
        <v>298233</v>
      </c>
      <c r="D32" s="194">
        <f t="shared" si="10"/>
        <v>309608</v>
      </c>
      <c r="E32" s="194">
        <f t="shared" si="10"/>
        <v>332856</v>
      </c>
      <c r="F32" s="194">
        <f t="shared" si="10"/>
        <v>344896</v>
      </c>
      <c r="G32" s="194">
        <f t="shared" si="10"/>
        <v>359101</v>
      </c>
      <c r="H32" s="194">
        <f t="shared" si="10"/>
        <v>366924</v>
      </c>
      <c r="I32" s="194">
        <f t="shared" si="10"/>
        <v>394223</v>
      </c>
      <c r="J32" s="194">
        <f t="shared" si="10"/>
        <v>405764</v>
      </c>
      <c r="K32" s="194">
        <f t="shared" si="10"/>
        <v>413365</v>
      </c>
      <c r="L32" s="194">
        <f t="shared" si="10"/>
        <v>429345</v>
      </c>
      <c r="M32" s="194">
        <f t="shared" si="10"/>
        <v>450485</v>
      </c>
      <c r="N32" s="194">
        <f t="shared" si="10"/>
        <v>461083</v>
      </c>
      <c r="O32" s="194">
        <f t="shared" si="10"/>
        <v>475453</v>
      </c>
      <c r="P32" s="194">
        <f t="shared" si="10"/>
        <v>483998</v>
      </c>
      <c r="Q32" s="194">
        <f t="shared" si="10"/>
        <v>502253</v>
      </c>
      <c r="R32" s="194">
        <f t="shared" si="10"/>
        <v>519509</v>
      </c>
      <c r="S32" s="194">
        <f t="shared" si="10"/>
        <v>530106</v>
      </c>
      <c r="T32" s="194">
        <f t="shared" si="10"/>
        <v>538485</v>
      </c>
      <c r="U32" s="194">
        <f t="shared" si="10"/>
        <v>558348</v>
      </c>
      <c r="V32" s="194">
        <f t="shared" si="10"/>
        <v>572885</v>
      </c>
      <c r="W32" s="194">
        <f t="shared" si="10"/>
        <v>586202</v>
      </c>
      <c r="X32" s="194">
        <f t="shared" si="10"/>
        <v>592749</v>
      </c>
      <c r="Y32" s="194">
        <f t="shared" si="10"/>
        <v>613889</v>
      </c>
      <c r="Z32" s="194">
        <f t="shared" si="10"/>
        <v>629480</v>
      </c>
      <c r="AA32" s="194">
        <f t="shared" si="10"/>
        <v>637637</v>
      </c>
      <c r="AB32" s="194">
        <f t="shared" si="10"/>
        <v>642963</v>
      </c>
      <c r="AC32" s="194">
        <f t="shared" si="10"/>
        <v>647402</v>
      </c>
      <c r="AD32" s="194">
        <f t="shared" si="10"/>
        <v>657667</v>
      </c>
      <c r="AE32" s="194">
        <f t="shared" si="10"/>
        <v>667987</v>
      </c>
      <c r="AF32" s="194">
        <f t="shared" si="10"/>
        <v>688572</v>
      </c>
      <c r="AG32" s="194">
        <f t="shared" si="10"/>
        <v>707715</v>
      </c>
      <c r="AH32" s="194">
        <f t="shared" si="10"/>
        <v>722807</v>
      </c>
      <c r="AI32" s="194">
        <f t="shared" si="10"/>
        <v>743891</v>
      </c>
      <c r="AJ32" s="194">
        <f t="shared" si="10"/>
        <v>762923</v>
      </c>
      <c r="AK32" s="194">
        <f t="shared" si="10"/>
        <v>780123</v>
      </c>
      <c r="AL32" s="194">
        <f t="shared" si="10"/>
        <v>786504</v>
      </c>
      <c r="AM32" s="194">
        <f t="shared" si="10"/>
        <v>795381</v>
      </c>
      <c r="AN32" s="194">
        <f t="shared" si="10"/>
        <v>806534</v>
      </c>
      <c r="AO32" s="194">
        <f t="shared" si="10"/>
        <v>815800</v>
      </c>
      <c r="AP32" s="104"/>
      <c r="AQ32" s="18"/>
      <c r="AR32" s="18"/>
      <c r="AS32" s="133"/>
      <c r="AT32" s="133"/>
      <c r="AU32" s="133"/>
      <c r="AV32" s="133"/>
      <c r="AW32" s="133"/>
      <c r="AX32" s="133"/>
      <c r="AY32" s="133"/>
      <c r="AZ32" s="133"/>
    </row>
    <row r="33" spans="1:52" x14ac:dyDescent="0.25">
      <c r="A33" s="90">
        <v>3250</v>
      </c>
      <c r="B33" s="194">
        <f t="shared" ref="B33:AO33" si="11">ROUND(B88*РАСЧЕТНЫЙ_КОЭФФИЦИЕНТ,0)</f>
        <v>291853</v>
      </c>
      <c r="C33" s="194">
        <f t="shared" si="11"/>
        <v>308554</v>
      </c>
      <c r="D33" s="194">
        <f t="shared" si="11"/>
        <v>319873</v>
      </c>
      <c r="E33" s="194">
        <f t="shared" si="11"/>
        <v>337461</v>
      </c>
      <c r="F33" s="194">
        <f t="shared" si="11"/>
        <v>349890</v>
      </c>
      <c r="G33" s="194">
        <f t="shared" si="11"/>
        <v>364427</v>
      </c>
      <c r="H33" s="194">
        <f t="shared" si="11"/>
        <v>372029</v>
      </c>
      <c r="I33" s="194">
        <f t="shared" si="11"/>
        <v>398828</v>
      </c>
      <c r="J33" s="194">
        <f t="shared" si="11"/>
        <v>411812</v>
      </c>
      <c r="K33" s="194">
        <f t="shared" si="11"/>
        <v>427403</v>
      </c>
      <c r="L33" s="194">
        <f t="shared" si="11"/>
        <v>435393</v>
      </c>
      <c r="M33" s="194">
        <f t="shared" si="11"/>
        <v>456477</v>
      </c>
      <c r="N33" s="194">
        <f t="shared" si="11"/>
        <v>467131</v>
      </c>
      <c r="O33" s="194">
        <f t="shared" si="11"/>
        <v>480447</v>
      </c>
      <c r="P33" s="194">
        <f t="shared" si="11"/>
        <v>499589</v>
      </c>
      <c r="Q33" s="194">
        <f t="shared" si="11"/>
        <v>523726</v>
      </c>
      <c r="R33" s="194">
        <f t="shared" si="11"/>
        <v>535266</v>
      </c>
      <c r="S33" s="194">
        <f t="shared" si="11"/>
        <v>544865</v>
      </c>
      <c r="T33" s="194">
        <f t="shared" si="11"/>
        <v>554409</v>
      </c>
      <c r="U33" s="194">
        <f t="shared" si="11"/>
        <v>581042</v>
      </c>
      <c r="V33" s="194">
        <f t="shared" si="11"/>
        <v>591362</v>
      </c>
      <c r="W33" s="194">
        <f t="shared" si="11"/>
        <v>605344</v>
      </c>
      <c r="X33" s="194">
        <f t="shared" si="11"/>
        <v>613168</v>
      </c>
      <c r="Y33" s="194">
        <f t="shared" si="11"/>
        <v>634252</v>
      </c>
      <c r="Z33" s="194">
        <f t="shared" si="11"/>
        <v>641188</v>
      </c>
      <c r="AA33" s="194">
        <f t="shared" si="11"/>
        <v>644905</v>
      </c>
      <c r="AB33" s="194">
        <f t="shared" si="11"/>
        <v>655725</v>
      </c>
      <c r="AC33" s="194">
        <f t="shared" si="11"/>
        <v>666767</v>
      </c>
      <c r="AD33" s="194">
        <f t="shared" si="11"/>
        <v>676476</v>
      </c>
      <c r="AE33" s="194">
        <f t="shared" si="11"/>
        <v>687518</v>
      </c>
      <c r="AF33" s="194">
        <f t="shared" si="11"/>
        <v>708602</v>
      </c>
      <c r="AG33" s="194">
        <f t="shared" si="11"/>
        <v>719422</v>
      </c>
      <c r="AH33" s="194">
        <f t="shared" si="11"/>
        <v>761147</v>
      </c>
      <c r="AI33" s="194">
        <f t="shared" si="11"/>
        <v>769636</v>
      </c>
      <c r="AJ33" s="194">
        <f t="shared" si="11"/>
        <v>783286</v>
      </c>
      <c r="AK33" s="194">
        <f t="shared" si="11"/>
        <v>802262</v>
      </c>
      <c r="AL33" s="194">
        <f t="shared" si="11"/>
        <v>814024</v>
      </c>
      <c r="AM33" s="194">
        <f t="shared" si="11"/>
        <v>943139</v>
      </c>
      <c r="AN33" s="194">
        <f t="shared" si="11"/>
        <v>945802</v>
      </c>
      <c r="AO33" s="194">
        <f t="shared" si="11"/>
        <v>949187</v>
      </c>
      <c r="AP33" s="104"/>
      <c r="AQ33" s="18"/>
      <c r="AR33" s="18"/>
      <c r="AS33" s="133"/>
      <c r="AT33" s="133"/>
      <c r="AU33" s="133"/>
      <c r="AV33" s="133"/>
      <c r="AW33" s="133"/>
      <c r="AX33" s="133"/>
      <c r="AY33" s="133"/>
      <c r="AZ33" s="133"/>
    </row>
    <row r="34" spans="1:52" x14ac:dyDescent="0.25">
      <c r="A34" s="90">
        <v>3375</v>
      </c>
      <c r="B34" s="194">
        <f t="shared" ref="B34:AO34" si="12">ROUND(B89*РАСЧЕТНЫЙ_КОЭФФИЦИЕНТ,0)</f>
        <v>301452</v>
      </c>
      <c r="C34" s="194">
        <f t="shared" si="12"/>
        <v>313880</v>
      </c>
      <c r="D34" s="194">
        <f t="shared" si="12"/>
        <v>324700</v>
      </c>
      <c r="E34" s="194">
        <f t="shared" si="12"/>
        <v>341734</v>
      </c>
      <c r="F34" s="194">
        <f t="shared" si="12"/>
        <v>354495</v>
      </c>
      <c r="G34" s="194">
        <f t="shared" si="12"/>
        <v>376468</v>
      </c>
      <c r="H34" s="194">
        <f t="shared" si="12"/>
        <v>385012</v>
      </c>
      <c r="I34" s="194">
        <f t="shared" si="12"/>
        <v>405209</v>
      </c>
      <c r="J34" s="194">
        <f t="shared" si="12"/>
        <v>425960</v>
      </c>
      <c r="K34" s="194">
        <f t="shared" si="12"/>
        <v>434339</v>
      </c>
      <c r="L34" s="194">
        <f t="shared" si="12"/>
        <v>441441</v>
      </c>
      <c r="M34" s="194">
        <f t="shared" si="12"/>
        <v>463579</v>
      </c>
      <c r="N34" s="194">
        <f t="shared" si="12"/>
        <v>474954</v>
      </c>
      <c r="O34" s="194">
        <f t="shared" si="12"/>
        <v>499589</v>
      </c>
      <c r="P34" s="194">
        <f t="shared" si="12"/>
        <v>506858</v>
      </c>
      <c r="Q34" s="194">
        <f t="shared" si="12"/>
        <v>529219</v>
      </c>
      <c r="R34" s="194">
        <f t="shared" si="12"/>
        <v>542535</v>
      </c>
      <c r="S34" s="194">
        <f t="shared" si="12"/>
        <v>553521</v>
      </c>
      <c r="T34" s="194">
        <f t="shared" si="12"/>
        <v>563120</v>
      </c>
      <c r="U34" s="194">
        <f t="shared" si="12"/>
        <v>589753</v>
      </c>
      <c r="V34" s="194">
        <f t="shared" si="12"/>
        <v>599685</v>
      </c>
      <c r="W34" s="194">
        <f t="shared" si="12"/>
        <v>614222</v>
      </c>
      <c r="X34" s="194">
        <f t="shared" si="12"/>
        <v>635362</v>
      </c>
      <c r="Y34" s="194">
        <f t="shared" si="12"/>
        <v>643518</v>
      </c>
      <c r="Z34" s="194">
        <f t="shared" si="12"/>
        <v>657334</v>
      </c>
      <c r="AA34" s="194">
        <f t="shared" si="12"/>
        <v>678252</v>
      </c>
      <c r="AB34" s="194">
        <f t="shared" si="12"/>
        <v>690348</v>
      </c>
      <c r="AC34" s="194">
        <f t="shared" si="12"/>
        <v>702055</v>
      </c>
      <c r="AD34" s="194">
        <f t="shared" si="12"/>
        <v>712154</v>
      </c>
      <c r="AE34" s="194">
        <f t="shared" si="12"/>
        <v>724027</v>
      </c>
      <c r="AF34" s="194">
        <f t="shared" si="12"/>
        <v>760592</v>
      </c>
      <c r="AG34" s="194">
        <f t="shared" si="12"/>
        <v>764865</v>
      </c>
      <c r="AH34" s="194">
        <f t="shared" si="12"/>
        <v>783508</v>
      </c>
      <c r="AI34" s="194">
        <f t="shared" si="12"/>
        <v>806201</v>
      </c>
      <c r="AJ34" s="194">
        <f t="shared" si="12"/>
        <v>831058</v>
      </c>
      <c r="AK34" s="194">
        <f t="shared" si="12"/>
        <v>841157</v>
      </c>
      <c r="AL34" s="194">
        <f t="shared" si="12"/>
        <v>924884</v>
      </c>
      <c r="AM34" s="194">
        <f t="shared" si="12"/>
        <v>943361</v>
      </c>
      <c r="AN34" s="194">
        <f t="shared" si="12"/>
        <v>947578</v>
      </c>
      <c r="AO34" s="194">
        <f t="shared" si="12"/>
        <v>970327</v>
      </c>
      <c r="AP34" s="104"/>
      <c r="AQ34" s="18"/>
      <c r="AR34" s="18"/>
      <c r="AS34" s="133"/>
      <c r="AT34" s="133"/>
      <c r="AU34" s="133"/>
      <c r="AV34" s="133"/>
      <c r="AW34" s="133"/>
      <c r="AX34" s="133"/>
      <c r="AY34" s="133"/>
      <c r="AZ34" s="133"/>
    </row>
    <row r="35" spans="1:52" x14ac:dyDescent="0.25">
      <c r="A35" s="90">
        <v>3500</v>
      </c>
      <c r="B35" s="194">
        <f t="shared" ref="B35:AO35" si="13">ROUND(B90*РАСЧЕТНЫЙ_КОЭФФИЦИЕНТ,0)</f>
        <v>307832</v>
      </c>
      <c r="C35" s="194">
        <f t="shared" si="13"/>
        <v>329804</v>
      </c>
      <c r="D35" s="194">
        <f t="shared" si="13"/>
        <v>337961</v>
      </c>
      <c r="E35" s="194">
        <f t="shared" si="13"/>
        <v>366702</v>
      </c>
      <c r="F35" s="194">
        <f t="shared" si="13"/>
        <v>380185</v>
      </c>
      <c r="G35" s="194">
        <f t="shared" si="13"/>
        <v>392614</v>
      </c>
      <c r="H35" s="194">
        <f t="shared" si="13"/>
        <v>400271</v>
      </c>
      <c r="I35" s="194">
        <f t="shared" si="13"/>
        <v>419247</v>
      </c>
      <c r="J35" s="194">
        <f t="shared" si="13"/>
        <v>441940</v>
      </c>
      <c r="K35" s="194">
        <f t="shared" si="13"/>
        <v>450818</v>
      </c>
      <c r="L35" s="194">
        <f t="shared" si="13"/>
        <v>460583</v>
      </c>
      <c r="M35" s="194">
        <f t="shared" si="13"/>
        <v>483443</v>
      </c>
      <c r="N35" s="194">
        <f t="shared" si="13"/>
        <v>496260</v>
      </c>
      <c r="O35" s="194">
        <f t="shared" si="13"/>
        <v>523393</v>
      </c>
      <c r="P35" s="194">
        <f t="shared" si="13"/>
        <v>532770</v>
      </c>
      <c r="Q35" s="194">
        <f t="shared" si="13"/>
        <v>557793</v>
      </c>
      <c r="R35" s="194">
        <f t="shared" si="13"/>
        <v>570555</v>
      </c>
      <c r="S35" s="194">
        <f t="shared" si="13"/>
        <v>580542</v>
      </c>
      <c r="T35" s="194">
        <f t="shared" si="13"/>
        <v>589753</v>
      </c>
      <c r="U35" s="194">
        <f t="shared" si="13"/>
        <v>617052</v>
      </c>
      <c r="V35" s="194">
        <f t="shared" si="13"/>
        <v>624154</v>
      </c>
      <c r="W35" s="194">
        <f t="shared" si="13"/>
        <v>649899</v>
      </c>
      <c r="X35" s="194">
        <f t="shared" si="13"/>
        <v>657889</v>
      </c>
      <c r="Y35" s="194">
        <f t="shared" si="13"/>
        <v>666933</v>
      </c>
      <c r="Z35" s="194">
        <f t="shared" si="13"/>
        <v>674368</v>
      </c>
      <c r="AA35" s="194">
        <f t="shared" si="13"/>
        <v>696895</v>
      </c>
      <c r="AB35" s="194">
        <f t="shared" si="13"/>
        <v>708602</v>
      </c>
      <c r="AC35" s="194">
        <f t="shared" si="13"/>
        <v>720476</v>
      </c>
      <c r="AD35" s="194">
        <f t="shared" si="13"/>
        <v>748885</v>
      </c>
      <c r="AE35" s="194">
        <f t="shared" si="13"/>
        <v>753490</v>
      </c>
      <c r="AF35" s="194">
        <f t="shared" si="13"/>
        <v>770025</v>
      </c>
      <c r="AG35" s="194">
        <f t="shared" si="13"/>
        <v>777626</v>
      </c>
      <c r="AH35" s="194">
        <f t="shared" si="13"/>
        <v>804925</v>
      </c>
      <c r="AI35" s="194">
        <f t="shared" si="13"/>
        <v>834388</v>
      </c>
      <c r="AJ35" s="194">
        <f t="shared" si="13"/>
        <v>852864</v>
      </c>
      <c r="AK35" s="194">
        <f t="shared" si="13"/>
        <v>928269</v>
      </c>
      <c r="AL35" s="194">
        <f t="shared" si="13"/>
        <v>944248</v>
      </c>
      <c r="AM35" s="194">
        <f t="shared" si="13"/>
        <v>973656</v>
      </c>
      <c r="AN35" s="194">
        <f t="shared" si="13"/>
        <v>975265</v>
      </c>
      <c r="AO35" s="194">
        <f t="shared" si="13"/>
        <v>984864</v>
      </c>
      <c r="AP35" s="104"/>
      <c r="AQ35" s="18"/>
      <c r="AR35" s="18"/>
      <c r="AS35" s="133"/>
      <c r="AT35" s="133"/>
      <c r="AU35" s="133"/>
      <c r="AV35" s="133"/>
      <c r="AW35" s="133"/>
      <c r="AX35" s="133"/>
      <c r="AY35" s="133"/>
      <c r="AZ35" s="133"/>
    </row>
    <row r="36" spans="1:52" x14ac:dyDescent="0.25">
      <c r="A36" s="90">
        <v>3625</v>
      </c>
      <c r="B36" s="194">
        <f t="shared" ref="B36:AO36" si="14">ROUND(B91*РАСЧЕТНЫЙ_КОЭФФИЦИЕНТ,0)</f>
        <v>323590</v>
      </c>
      <c r="C36" s="194">
        <f t="shared" si="14"/>
        <v>334410</v>
      </c>
      <c r="D36" s="194">
        <f t="shared" si="14"/>
        <v>341179</v>
      </c>
      <c r="E36" s="194">
        <f t="shared" si="14"/>
        <v>370087</v>
      </c>
      <c r="F36" s="194">
        <f t="shared" si="14"/>
        <v>383237</v>
      </c>
      <c r="G36" s="194">
        <f t="shared" si="14"/>
        <v>395832</v>
      </c>
      <c r="H36" s="194">
        <f t="shared" si="14"/>
        <v>417138</v>
      </c>
      <c r="I36" s="194">
        <f t="shared" si="14"/>
        <v>437335</v>
      </c>
      <c r="J36" s="194">
        <f t="shared" si="14"/>
        <v>461804</v>
      </c>
      <c r="K36" s="194">
        <f t="shared" si="14"/>
        <v>472124</v>
      </c>
      <c r="L36" s="194">
        <f t="shared" si="14"/>
        <v>480613</v>
      </c>
      <c r="M36" s="194">
        <f t="shared" si="14"/>
        <v>504028</v>
      </c>
      <c r="N36" s="194">
        <f t="shared" si="14"/>
        <v>518399</v>
      </c>
      <c r="O36" s="194">
        <f t="shared" si="14"/>
        <v>546253</v>
      </c>
      <c r="P36" s="194">
        <f t="shared" si="14"/>
        <v>555851</v>
      </c>
      <c r="Q36" s="194">
        <f t="shared" si="14"/>
        <v>565062</v>
      </c>
      <c r="R36" s="194">
        <f t="shared" si="14"/>
        <v>595246</v>
      </c>
      <c r="S36" s="194">
        <f t="shared" si="14"/>
        <v>605733</v>
      </c>
      <c r="T36" s="194">
        <f t="shared" si="14"/>
        <v>614943</v>
      </c>
      <c r="U36" s="194">
        <f t="shared" si="14"/>
        <v>623655</v>
      </c>
      <c r="V36" s="194">
        <f t="shared" si="14"/>
        <v>651286</v>
      </c>
      <c r="W36" s="194">
        <f t="shared" si="14"/>
        <v>671150</v>
      </c>
      <c r="X36" s="194">
        <f t="shared" si="14"/>
        <v>686797</v>
      </c>
      <c r="Y36" s="194">
        <f t="shared" si="14"/>
        <v>694787</v>
      </c>
      <c r="Z36" s="194">
        <f t="shared" si="14"/>
        <v>713208</v>
      </c>
      <c r="AA36" s="194">
        <f t="shared" si="14"/>
        <v>738398</v>
      </c>
      <c r="AB36" s="194">
        <f t="shared" si="14"/>
        <v>751215</v>
      </c>
      <c r="AC36" s="194">
        <f t="shared" si="14"/>
        <v>779957</v>
      </c>
      <c r="AD36" s="194">
        <f t="shared" si="14"/>
        <v>780844</v>
      </c>
      <c r="AE36" s="194">
        <f t="shared" si="14"/>
        <v>806700</v>
      </c>
      <c r="AF36" s="194">
        <f t="shared" si="14"/>
        <v>815800</v>
      </c>
      <c r="AG36" s="194">
        <f t="shared" si="14"/>
        <v>827674</v>
      </c>
      <c r="AH36" s="194">
        <f t="shared" si="14"/>
        <v>863295</v>
      </c>
      <c r="AI36" s="194">
        <f t="shared" si="14"/>
        <v>972601</v>
      </c>
      <c r="AJ36" s="194">
        <f t="shared" si="14"/>
        <v>988415</v>
      </c>
      <c r="AK36" s="194">
        <f t="shared" si="14"/>
        <v>992465</v>
      </c>
      <c r="AL36" s="194">
        <f t="shared" si="14"/>
        <v>996183</v>
      </c>
      <c r="AM36" s="194">
        <f t="shared" si="14"/>
        <v>1003840</v>
      </c>
      <c r="AN36" s="194">
        <f t="shared" si="14"/>
        <v>1058493</v>
      </c>
      <c r="AO36" s="194">
        <f t="shared" si="14"/>
        <v>1068036</v>
      </c>
      <c r="AP36" s="104"/>
      <c r="AQ36" s="18"/>
      <c r="AR36" s="18"/>
      <c r="AS36" s="133"/>
      <c r="AT36" s="133"/>
      <c r="AU36" s="133"/>
      <c r="AV36" s="133"/>
      <c r="AW36" s="133"/>
      <c r="AX36" s="133"/>
      <c r="AY36" s="133"/>
      <c r="AZ36" s="133"/>
    </row>
    <row r="37" spans="1:52" x14ac:dyDescent="0.25">
      <c r="A37" s="90">
        <v>3750</v>
      </c>
      <c r="B37" s="194">
        <f t="shared" ref="B37:AO37" si="15">ROUND(B92*РАСЧЕТНЫЙ_КОЭФФИЦИЕНТ,0)</f>
        <v>331580</v>
      </c>
      <c r="C37" s="194">
        <f t="shared" si="15"/>
        <v>351277</v>
      </c>
      <c r="D37" s="194">
        <f t="shared" si="15"/>
        <v>364427</v>
      </c>
      <c r="E37" s="194">
        <f t="shared" si="15"/>
        <v>392114</v>
      </c>
      <c r="F37" s="194">
        <f t="shared" si="15"/>
        <v>407706</v>
      </c>
      <c r="G37" s="194">
        <f t="shared" si="15"/>
        <v>416251</v>
      </c>
      <c r="H37" s="194">
        <f t="shared" si="15"/>
        <v>433784</v>
      </c>
      <c r="I37" s="194">
        <f t="shared" si="15"/>
        <v>452260</v>
      </c>
      <c r="J37" s="194">
        <f t="shared" si="15"/>
        <v>477062</v>
      </c>
      <c r="K37" s="194">
        <f t="shared" si="15"/>
        <v>486661</v>
      </c>
      <c r="L37" s="194">
        <f t="shared" si="15"/>
        <v>498535</v>
      </c>
      <c r="M37" s="194">
        <f t="shared" si="15"/>
        <v>510797</v>
      </c>
      <c r="N37" s="194">
        <f t="shared" si="15"/>
        <v>544865</v>
      </c>
      <c r="O37" s="194">
        <f t="shared" si="15"/>
        <v>560457</v>
      </c>
      <c r="P37" s="194">
        <f t="shared" si="15"/>
        <v>569723</v>
      </c>
      <c r="Q37" s="194">
        <f t="shared" si="15"/>
        <v>590474</v>
      </c>
      <c r="R37" s="194">
        <f t="shared" si="15"/>
        <v>603569</v>
      </c>
      <c r="S37" s="194">
        <f t="shared" si="15"/>
        <v>604290</v>
      </c>
      <c r="T37" s="194">
        <f t="shared" si="15"/>
        <v>613501</v>
      </c>
      <c r="U37" s="194">
        <f t="shared" si="15"/>
        <v>641909</v>
      </c>
      <c r="V37" s="194">
        <f t="shared" si="15"/>
        <v>649899</v>
      </c>
      <c r="W37" s="194">
        <f t="shared" si="15"/>
        <v>677031</v>
      </c>
      <c r="X37" s="194">
        <f t="shared" si="15"/>
        <v>686242</v>
      </c>
      <c r="Y37" s="194">
        <f t="shared" si="15"/>
        <v>723694</v>
      </c>
      <c r="Z37" s="194">
        <f t="shared" si="15"/>
        <v>709490</v>
      </c>
      <c r="AA37" s="194">
        <f t="shared" si="15"/>
        <v>749440</v>
      </c>
      <c r="AB37" s="194">
        <f t="shared" si="15"/>
        <v>761646</v>
      </c>
      <c r="AC37" s="194">
        <f t="shared" si="15"/>
        <v>762923</v>
      </c>
      <c r="AD37" s="194">
        <f t="shared" si="15"/>
        <v>770524</v>
      </c>
      <c r="AE37" s="194">
        <f t="shared" si="15"/>
        <v>783508</v>
      </c>
      <c r="AF37" s="194">
        <f t="shared" si="15"/>
        <v>809586</v>
      </c>
      <c r="AG37" s="194">
        <f t="shared" si="15"/>
        <v>823235</v>
      </c>
      <c r="AH37" s="194">
        <f t="shared" si="15"/>
        <v>946912</v>
      </c>
      <c r="AI37" s="194">
        <f t="shared" si="15"/>
        <v>949187</v>
      </c>
      <c r="AJ37" s="194">
        <f t="shared" si="15"/>
        <v>965666</v>
      </c>
      <c r="AK37" s="194">
        <f t="shared" si="15"/>
        <v>976152</v>
      </c>
      <c r="AL37" s="194">
        <f t="shared" si="15"/>
        <v>984864</v>
      </c>
      <c r="AM37" s="194">
        <f t="shared" si="15"/>
        <v>1030805</v>
      </c>
      <c r="AN37" s="194">
        <f t="shared" si="15"/>
        <v>1032415</v>
      </c>
      <c r="AO37" s="194">
        <f t="shared" si="15"/>
        <v>1036853</v>
      </c>
      <c r="AP37" s="104"/>
      <c r="AQ37" s="18"/>
      <c r="AR37" s="18"/>
      <c r="AS37" s="133"/>
      <c r="AT37" s="133"/>
      <c r="AU37" s="133"/>
      <c r="AV37" s="133"/>
      <c r="AW37" s="133"/>
      <c r="AX37" s="133"/>
      <c r="AY37" s="133"/>
      <c r="AZ37" s="133"/>
    </row>
    <row r="38" spans="1:52" x14ac:dyDescent="0.25">
      <c r="A38" s="90">
        <v>3875</v>
      </c>
      <c r="B38" s="194">
        <f t="shared" ref="B38:AO38" si="16">ROUND(B93*РАСЧЕТНЫЙ_КОЭФФИЦИЕНТ,0)</f>
        <v>339071</v>
      </c>
      <c r="C38" s="194">
        <f t="shared" si="16"/>
        <v>358546</v>
      </c>
      <c r="D38" s="194">
        <f t="shared" si="16"/>
        <v>375247</v>
      </c>
      <c r="E38" s="194">
        <f t="shared" si="16"/>
        <v>395277</v>
      </c>
      <c r="F38" s="194">
        <f t="shared" si="16"/>
        <v>412699</v>
      </c>
      <c r="G38" s="194">
        <f t="shared" si="16"/>
        <v>431842</v>
      </c>
      <c r="H38" s="194">
        <f t="shared" si="16"/>
        <v>439277</v>
      </c>
      <c r="I38" s="194">
        <f t="shared" si="16"/>
        <v>470182</v>
      </c>
      <c r="J38" s="194">
        <f t="shared" si="16"/>
        <v>481890</v>
      </c>
      <c r="K38" s="194">
        <f t="shared" si="16"/>
        <v>492543</v>
      </c>
      <c r="L38" s="194">
        <f t="shared" si="16"/>
        <v>504250</v>
      </c>
      <c r="M38" s="194">
        <f t="shared" si="16"/>
        <v>532437</v>
      </c>
      <c r="N38" s="194">
        <f t="shared" si="16"/>
        <v>550691</v>
      </c>
      <c r="O38" s="194">
        <f t="shared" si="16"/>
        <v>567226</v>
      </c>
      <c r="P38" s="194">
        <f t="shared" si="16"/>
        <v>576603</v>
      </c>
      <c r="Q38" s="194">
        <f t="shared" si="16"/>
        <v>609950</v>
      </c>
      <c r="R38" s="194">
        <f t="shared" si="16"/>
        <v>628593</v>
      </c>
      <c r="S38" s="194">
        <f t="shared" si="16"/>
        <v>639967</v>
      </c>
      <c r="T38" s="194">
        <f t="shared" si="16"/>
        <v>649511</v>
      </c>
      <c r="U38" s="194">
        <f t="shared" si="16"/>
        <v>673480</v>
      </c>
      <c r="V38" s="194">
        <f t="shared" si="16"/>
        <v>689793</v>
      </c>
      <c r="W38" s="194">
        <f t="shared" si="16"/>
        <v>705051</v>
      </c>
      <c r="X38" s="194">
        <f t="shared" si="16"/>
        <v>729021</v>
      </c>
      <c r="Y38" s="194">
        <f t="shared" si="16"/>
        <v>752769</v>
      </c>
      <c r="Z38" s="194">
        <f t="shared" si="16"/>
        <v>761147</v>
      </c>
      <c r="AA38" s="194">
        <f t="shared" si="16"/>
        <v>768027</v>
      </c>
      <c r="AB38" s="194">
        <f t="shared" si="16"/>
        <v>780123</v>
      </c>
      <c r="AC38" s="194">
        <f t="shared" si="16"/>
        <v>792885</v>
      </c>
      <c r="AD38" s="194">
        <f t="shared" si="16"/>
        <v>805813</v>
      </c>
      <c r="AE38" s="194">
        <f t="shared" si="16"/>
        <v>818963</v>
      </c>
      <c r="AF38" s="194">
        <f t="shared" si="16"/>
        <v>910680</v>
      </c>
      <c r="AG38" s="194">
        <f t="shared" si="16"/>
        <v>919724</v>
      </c>
      <c r="AH38" s="194">
        <f t="shared" si="16"/>
        <v>983976</v>
      </c>
      <c r="AI38" s="194">
        <f t="shared" si="16"/>
        <v>994074</v>
      </c>
      <c r="AJ38" s="194">
        <f t="shared" si="16"/>
        <v>1028863</v>
      </c>
      <c r="AK38" s="194">
        <f t="shared" si="16"/>
        <v>1038795</v>
      </c>
      <c r="AL38" s="194">
        <f t="shared" si="16"/>
        <v>1066815</v>
      </c>
      <c r="AM38" s="194">
        <f t="shared" si="16"/>
        <v>1091839</v>
      </c>
      <c r="AN38" s="194">
        <f t="shared" si="16"/>
        <v>1093615</v>
      </c>
      <c r="AO38" s="194">
        <f t="shared" si="16"/>
        <v>1094669</v>
      </c>
      <c r="AP38" s="104"/>
      <c r="AQ38" s="134" t="s">
        <v>550</v>
      </c>
      <c r="AR38" s="18"/>
      <c r="AS38" s="133"/>
      <c r="AT38" s="133"/>
      <c r="AU38" s="133"/>
      <c r="AV38" s="134" t="s">
        <v>551</v>
      </c>
      <c r="AW38" s="133"/>
      <c r="AX38" s="133"/>
      <c r="AY38" s="133"/>
      <c r="AZ38" s="133"/>
    </row>
    <row r="39" spans="1:52" x14ac:dyDescent="0.25">
      <c r="A39" s="90">
        <v>4000</v>
      </c>
      <c r="B39" s="194">
        <f t="shared" ref="B39:AO39" si="17">ROUND(B94*РАСЧЕТНЫЙ_КОЭФФИЦИЕНТ,0)</f>
        <v>347560</v>
      </c>
      <c r="C39" s="194">
        <f t="shared" si="17"/>
        <v>377522</v>
      </c>
      <c r="D39" s="194">
        <f t="shared" si="17"/>
        <v>388397</v>
      </c>
      <c r="E39" s="194">
        <f t="shared" si="17"/>
        <v>409148</v>
      </c>
      <c r="F39" s="194">
        <f t="shared" si="17"/>
        <v>421744</v>
      </c>
      <c r="G39" s="194">
        <f t="shared" si="17"/>
        <v>445880</v>
      </c>
      <c r="H39" s="194">
        <f t="shared" si="17"/>
        <v>454036</v>
      </c>
      <c r="I39" s="194">
        <f t="shared" si="17"/>
        <v>476008</v>
      </c>
      <c r="J39" s="194">
        <f t="shared" si="17"/>
        <v>501753</v>
      </c>
      <c r="K39" s="194">
        <f t="shared" si="17"/>
        <v>512739</v>
      </c>
      <c r="L39" s="194">
        <f t="shared" si="17"/>
        <v>522838</v>
      </c>
      <c r="M39" s="194">
        <f t="shared" si="17"/>
        <v>549138</v>
      </c>
      <c r="N39" s="194">
        <f t="shared" si="17"/>
        <v>566338</v>
      </c>
      <c r="O39" s="194">
        <f t="shared" si="17"/>
        <v>598409</v>
      </c>
      <c r="P39" s="194">
        <f t="shared" si="17"/>
        <v>608174</v>
      </c>
      <c r="Q39" s="194">
        <f t="shared" si="17"/>
        <v>618494</v>
      </c>
      <c r="R39" s="194">
        <f t="shared" si="17"/>
        <v>650787</v>
      </c>
      <c r="S39" s="194">
        <f t="shared" si="17"/>
        <v>661606</v>
      </c>
      <c r="T39" s="194">
        <f t="shared" si="17"/>
        <v>671705</v>
      </c>
      <c r="U39" s="194">
        <f t="shared" si="17"/>
        <v>702777</v>
      </c>
      <c r="V39" s="194">
        <f t="shared" si="17"/>
        <v>712542</v>
      </c>
      <c r="W39" s="194">
        <f t="shared" si="17"/>
        <v>741949</v>
      </c>
      <c r="X39" s="194">
        <f t="shared" si="17"/>
        <v>752436</v>
      </c>
      <c r="Y39" s="194">
        <f t="shared" si="17"/>
        <v>763422</v>
      </c>
      <c r="Z39" s="194">
        <f t="shared" si="17"/>
        <v>765586</v>
      </c>
      <c r="AA39" s="194">
        <f t="shared" si="17"/>
        <v>768416</v>
      </c>
      <c r="AB39" s="194">
        <f t="shared" si="17"/>
        <v>797490</v>
      </c>
      <c r="AC39" s="194">
        <f t="shared" si="17"/>
        <v>802484</v>
      </c>
      <c r="AD39" s="194">
        <f t="shared" si="17"/>
        <v>806922</v>
      </c>
      <c r="AE39" s="194">
        <f t="shared" si="17"/>
        <v>892092</v>
      </c>
      <c r="AF39" s="194">
        <f t="shared" si="17"/>
        <v>917283</v>
      </c>
      <c r="AG39" s="194">
        <f t="shared" si="17"/>
        <v>926327</v>
      </c>
      <c r="AH39" s="194">
        <f t="shared" si="17"/>
        <v>983976</v>
      </c>
      <c r="AI39" s="194">
        <f t="shared" si="17"/>
        <v>1005782</v>
      </c>
      <c r="AJ39" s="194">
        <f t="shared" si="17"/>
        <v>1028863</v>
      </c>
      <c r="AK39" s="194">
        <f t="shared" si="17"/>
        <v>1045731</v>
      </c>
      <c r="AL39" s="194">
        <f t="shared" si="17"/>
        <v>1067537</v>
      </c>
      <c r="AM39" s="194">
        <f t="shared" si="17"/>
        <v>1092006</v>
      </c>
      <c r="AN39" s="194">
        <f t="shared" si="17"/>
        <v>1093948</v>
      </c>
      <c r="AO39" s="194">
        <f t="shared" si="17"/>
        <v>1096278</v>
      </c>
      <c r="AP39" s="104"/>
      <c r="AQ39" s="134" t="s">
        <v>262</v>
      </c>
      <c r="AR39" s="18"/>
      <c r="AS39" s="133"/>
      <c r="AT39" s="133"/>
      <c r="AU39" s="133"/>
      <c r="AV39" s="134" t="s">
        <v>1158</v>
      </c>
      <c r="AW39" s="133"/>
      <c r="AX39" s="133"/>
      <c r="AY39" s="133"/>
      <c r="AZ39" s="133"/>
    </row>
    <row r="40" spans="1:52" x14ac:dyDescent="0.25">
      <c r="A40" s="90">
        <v>4125</v>
      </c>
      <c r="B40" s="194">
        <f t="shared" ref="B40:AO40" si="18">ROUND(B95*РАСЧЕТНЫЙ_КОЭФФИЦИЕНТ,0)</f>
        <v>362097</v>
      </c>
      <c r="C40" s="194">
        <f t="shared" si="18"/>
        <v>383070</v>
      </c>
      <c r="D40" s="194">
        <f t="shared" si="18"/>
        <v>392614</v>
      </c>
      <c r="E40" s="194">
        <f t="shared" si="18"/>
        <v>414641</v>
      </c>
      <c r="F40" s="194">
        <f t="shared" si="18"/>
        <v>432397</v>
      </c>
      <c r="G40" s="194">
        <f t="shared" si="18"/>
        <v>462914</v>
      </c>
      <c r="H40" s="194">
        <f t="shared" si="18"/>
        <v>473012</v>
      </c>
      <c r="I40" s="194">
        <f t="shared" si="18"/>
        <v>497481</v>
      </c>
      <c r="J40" s="194">
        <f t="shared" si="18"/>
        <v>523004</v>
      </c>
      <c r="K40" s="194">
        <f t="shared" si="18"/>
        <v>531882</v>
      </c>
      <c r="L40" s="194">
        <f t="shared" si="18"/>
        <v>542036</v>
      </c>
      <c r="M40" s="194">
        <f t="shared" si="18"/>
        <v>569723</v>
      </c>
      <c r="N40" s="194">
        <f t="shared" si="18"/>
        <v>584260</v>
      </c>
      <c r="O40" s="194">
        <f t="shared" si="18"/>
        <v>603957</v>
      </c>
      <c r="P40" s="194">
        <f t="shared" si="18"/>
        <v>628759</v>
      </c>
      <c r="Q40" s="194">
        <f t="shared" si="18"/>
        <v>641354</v>
      </c>
      <c r="R40" s="194">
        <f t="shared" si="18"/>
        <v>676698</v>
      </c>
      <c r="S40" s="194">
        <f t="shared" si="18"/>
        <v>688406</v>
      </c>
      <c r="T40" s="194">
        <f t="shared" si="18"/>
        <v>698171</v>
      </c>
      <c r="U40" s="194">
        <f t="shared" si="18"/>
        <v>727412</v>
      </c>
      <c r="V40" s="194">
        <f t="shared" si="18"/>
        <v>737344</v>
      </c>
      <c r="W40" s="194">
        <f t="shared" si="18"/>
        <v>752991</v>
      </c>
      <c r="X40" s="194">
        <f t="shared" si="18"/>
        <v>779402</v>
      </c>
      <c r="Y40" s="194">
        <f t="shared" si="18"/>
        <v>789666</v>
      </c>
      <c r="Z40" s="194">
        <f t="shared" si="18"/>
        <v>791830</v>
      </c>
      <c r="AA40" s="194">
        <f t="shared" si="18"/>
        <v>795381</v>
      </c>
      <c r="AB40" s="194">
        <f t="shared" si="18"/>
        <v>797878</v>
      </c>
      <c r="AC40" s="194">
        <f t="shared" si="18"/>
        <v>809919</v>
      </c>
      <c r="AD40" s="194">
        <f t="shared" si="18"/>
        <v>875225</v>
      </c>
      <c r="AE40" s="194">
        <f t="shared" si="18"/>
        <v>919225</v>
      </c>
      <c r="AF40" s="194">
        <f t="shared" si="18"/>
        <v>927714</v>
      </c>
      <c r="AG40" s="194">
        <f t="shared" si="18"/>
        <v>936924</v>
      </c>
      <c r="AH40" s="194">
        <f t="shared" si="18"/>
        <v>1008112</v>
      </c>
      <c r="AI40" s="194">
        <f t="shared" si="18"/>
        <v>1010054</v>
      </c>
      <c r="AJ40" s="194">
        <f t="shared" si="18"/>
        <v>1029751</v>
      </c>
      <c r="AK40" s="194">
        <f t="shared" si="18"/>
        <v>1058493</v>
      </c>
      <c r="AL40" s="194">
        <f t="shared" si="18"/>
        <v>1068591</v>
      </c>
      <c r="AM40" s="194">
        <f t="shared" si="18"/>
        <v>1092727</v>
      </c>
      <c r="AN40" s="194">
        <f t="shared" si="18"/>
        <v>1094336</v>
      </c>
      <c r="AO40" s="194">
        <f t="shared" si="18"/>
        <v>1146104</v>
      </c>
      <c r="AP40" s="104"/>
      <c r="AQ40" s="18"/>
      <c r="AR40" s="18"/>
      <c r="AS40" s="133"/>
      <c r="AT40" s="133"/>
      <c r="AU40" s="133"/>
      <c r="AV40" s="133"/>
      <c r="AW40" s="133"/>
      <c r="AX40" s="133"/>
      <c r="AY40" s="133"/>
      <c r="AZ40" s="133"/>
    </row>
    <row r="41" spans="1:52" x14ac:dyDescent="0.25">
      <c r="A41" s="90">
        <v>4250</v>
      </c>
      <c r="B41" s="194">
        <f t="shared" ref="B41:AO41" si="19">ROUND(B96*РАСЧЕТНЫЙ_КОЭФФИЦИЕНТ,0)</f>
        <v>369587</v>
      </c>
      <c r="C41" s="194">
        <f t="shared" si="19"/>
        <v>388563</v>
      </c>
      <c r="D41" s="194">
        <f t="shared" si="19"/>
        <v>397053</v>
      </c>
      <c r="E41" s="194">
        <f t="shared" si="19"/>
        <v>431287</v>
      </c>
      <c r="F41" s="194">
        <f t="shared" si="19"/>
        <v>450651</v>
      </c>
      <c r="G41" s="194">
        <f t="shared" si="19"/>
        <v>458253</v>
      </c>
      <c r="H41" s="194">
        <f t="shared" si="19"/>
        <v>478117</v>
      </c>
      <c r="I41" s="194">
        <f t="shared" si="19"/>
        <v>502641</v>
      </c>
      <c r="J41" s="194">
        <f t="shared" si="19"/>
        <v>528886</v>
      </c>
      <c r="K41" s="194">
        <f t="shared" si="19"/>
        <v>538263</v>
      </c>
      <c r="L41" s="194">
        <f t="shared" si="19"/>
        <v>548916</v>
      </c>
      <c r="M41" s="194">
        <f t="shared" si="19"/>
        <v>575882</v>
      </c>
      <c r="N41" s="194">
        <f t="shared" si="19"/>
        <v>591529</v>
      </c>
      <c r="O41" s="194">
        <f t="shared" si="19"/>
        <v>621879</v>
      </c>
      <c r="P41" s="194">
        <f t="shared" si="19"/>
        <v>634807</v>
      </c>
      <c r="Q41" s="194">
        <f t="shared" si="19"/>
        <v>646514</v>
      </c>
      <c r="R41" s="194">
        <f t="shared" si="19"/>
        <v>682191</v>
      </c>
      <c r="S41" s="194">
        <f t="shared" si="19"/>
        <v>693899</v>
      </c>
      <c r="T41" s="194">
        <f t="shared" si="19"/>
        <v>704330</v>
      </c>
      <c r="U41" s="194">
        <f t="shared" si="19"/>
        <v>737344</v>
      </c>
      <c r="V41" s="194">
        <f t="shared" si="19"/>
        <v>746221</v>
      </c>
      <c r="W41" s="194">
        <f t="shared" si="19"/>
        <v>777793</v>
      </c>
      <c r="X41" s="194">
        <f t="shared" si="19"/>
        <v>787891</v>
      </c>
      <c r="Y41" s="194">
        <f t="shared" si="19"/>
        <v>798932</v>
      </c>
      <c r="Z41" s="194">
        <f t="shared" si="19"/>
        <v>802484</v>
      </c>
      <c r="AA41" s="194">
        <f t="shared" si="19"/>
        <v>806035</v>
      </c>
      <c r="AB41" s="194">
        <f t="shared" si="19"/>
        <v>814524</v>
      </c>
      <c r="AC41" s="194">
        <f t="shared" si="19"/>
        <v>877888</v>
      </c>
      <c r="AD41" s="194">
        <f t="shared" si="19"/>
        <v>919724</v>
      </c>
      <c r="AE41" s="194">
        <f t="shared" si="19"/>
        <v>931986</v>
      </c>
      <c r="AF41" s="194">
        <f t="shared" si="19"/>
        <v>979149</v>
      </c>
      <c r="AG41" s="194">
        <f t="shared" si="19"/>
        <v>988581</v>
      </c>
      <c r="AH41" s="194">
        <f t="shared" si="19"/>
        <v>1009666</v>
      </c>
      <c r="AI41" s="194">
        <f t="shared" si="19"/>
        <v>1031138</v>
      </c>
      <c r="AJ41" s="194">
        <f t="shared" si="19"/>
        <v>1041958</v>
      </c>
      <c r="AK41" s="194">
        <f t="shared" si="19"/>
        <v>1070921</v>
      </c>
      <c r="AL41" s="194">
        <f t="shared" si="19"/>
        <v>1084571</v>
      </c>
      <c r="AM41" s="194">
        <f t="shared" si="19"/>
        <v>1093948</v>
      </c>
      <c r="AN41" s="194">
        <f t="shared" si="19"/>
        <v>1150043</v>
      </c>
      <c r="AO41" s="194">
        <f t="shared" si="19"/>
        <v>1150765</v>
      </c>
      <c r="AP41" s="104"/>
      <c r="AQ41" s="18"/>
      <c r="AR41" s="18"/>
      <c r="AS41" s="133"/>
      <c r="AT41" s="133"/>
      <c r="AU41" s="133"/>
      <c r="AV41" s="133"/>
      <c r="AW41" s="133"/>
      <c r="AX41" s="133"/>
      <c r="AY41" s="133"/>
      <c r="AZ41" s="133"/>
    </row>
    <row r="42" spans="1:52" x14ac:dyDescent="0.25">
      <c r="A42" s="90">
        <v>4375</v>
      </c>
      <c r="B42" s="194">
        <f t="shared" ref="B42:AO42" si="20">ROUND(B97*РАСЧЕТНЫЙ_КОЭФФИЦИЕНТ,0)</f>
        <v>378632</v>
      </c>
      <c r="C42" s="194">
        <f t="shared" si="20"/>
        <v>392614</v>
      </c>
      <c r="D42" s="194">
        <f t="shared" si="20"/>
        <v>400437</v>
      </c>
      <c r="E42" s="194">
        <f t="shared" si="20"/>
        <v>434339</v>
      </c>
      <c r="F42" s="194">
        <f t="shared" si="20"/>
        <v>453814</v>
      </c>
      <c r="G42" s="194">
        <f t="shared" si="20"/>
        <v>470848</v>
      </c>
      <c r="H42" s="194">
        <f t="shared" si="20"/>
        <v>482389</v>
      </c>
      <c r="I42" s="194">
        <f t="shared" si="20"/>
        <v>508855</v>
      </c>
      <c r="J42" s="194">
        <f t="shared" si="20"/>
        <v>534712</v>
      </c>
      <c r="K42" s="194">
        <f t="shared" si="20"/>
        <v>544144</v>
      </c>
      <c r="L42" s="194">
        <f t="shared" si="20"/>
        <v>555851</v>
      </c>
      <c r="M42" s="194">
        <f t="shared" si="20"/>
        <v>583372</v>
      </c>
      <c r="N42" s="194">
        <f t="shared" si="20"/>
        <v>598797</v>
      </c>
      <c r="O42" s="194">
        <f t="shared" si="20"/>
        <v>630035</v>
      </c>
      <c r="P42" s="194">
        <f t="shared" si="20"/>
        <v>642630</v>
      </c>
      <c r="Q42" s="194">
        <f t="shared" si="20"/>
        <v>680416</v>
      </c>
      <c r="R42" s="194">
        <f t="shared" si="20"/>
        <v>689294</v>
      </c>
      <c r="S42" s="194">
        <f t="shared" si="20"/>
        <v>702388</v>
      </c>
      <c r="T42" s="194">
        <f t="shared" si="20"/>
        <v>713596</v>
      </c>
      <c r="U42" s="194">
        <f t="shared" si="20"/>
        <v>745889</v>
      </c>
      <c r="V42" s="194">
        <f t="shared" si="20"/>
        <v>755654</v>
      </c>
      <c r="W42" s="194">
        <f t="shared" si="20"/>
        <v>770191</v>
      </c>
      <c r="X42" s="194">
        <f t="shared" si="20"/>
        <v>781177</v>
      </c>
      <c r="Y42" s="194">
        <f t="shared" si="20"/>
        <v>832446</v>
      </c>
      <c r="Z42" s="194">
        <f t="shared" si="20"/>
        <v>823956</v>
      </c>
      <c r="AA42" s="194">
        <f t="shared" si="20"/>
        <v>833888</v>
      </c>
      <c r="AB42" s="194">
        <f t="shared" si="20"/>
        <v>878387</v>
      </c>
      <c r="AC42" s="194">
        <f t="shared" si="20"/>
        <v>924163</v>
      </c>
      <c r="AD42" s="194">
        <f t="shared" si="20"/>
        <v>934095</v>
      </c>
      <c r="AE42" s="194">
        <f t="shared" si="20"/>
        <v>984864</v>
      </c>
      <c r="AF42" s="194">
        <f t="shared" si="20"/>
        <v>990912</v>
      </c>
      <c r="AG42" s="194">
        <f t="shared" si="20"/>
        <v>1003118</v>
      </c>
      <c r="AH42" s="194">
        <f t="shared" si="20"/>
        <v>1067537</v>
      </c>
      <c r="AI42" s="194">
        <f t="shared" si="20"/>
        <v>1068757</v>
      </c>
      <c r="AJ42" s="194">
        <f t="shared" si="20"/>
        <v>1070921</v>
      </c>
      <c r="AK42" s="194">
        <f t="shared" si="20"/>
        <v>1083683</v>
      </c>
      <c r="AL42" s="194">
        <f t="shared" si="20"/>
        <v>1096777</v>
      </c>
      <c r="AM42" s="194">
        <f t="shared" si="20"/>
        <v>1141332</v>
      </c>
      <c r="AN42" s="194">
        <f t="shared" si="20"/>
        <v>1150376</v>
      </c>
      <c r="AO42" s="194">
        <f t="shared" si="20"/>
        <v>1152152</v>
      </c>
      <c r="AP42" s="104"/>
      <c r="AQ42" s="18"/>
      <c r="AR42" s="18"/>
      <c r="AS42" s="133"/>
      <c r="AT42" s="133"/>
      <c r="AU42" s="133"/>
      <c r="AV42" s="133"/>
      <c r="AW42" s="133"/>
      <c r="AX42" s="133"/>
      <c r="AY42" s="133"/>
      <c r="AZ42" s="133"/>
    </row>
    <row r="43" spans="1:52" x14ac:dyDescent="0.25">
      <c r="A43" s="90">
        <v>4500</v>
      </c>
      <c r="B43" s="194">
        <f t="shared" ref="B43:AO43" si="21">ROUND(B98*РАСЧЕТНЫЙ_КОЭФФИЦИЕНТ,0)</f>
        <v>386233</v>
      </c>
      <c r="C43" s="194">
        <f t="shared" si="21"/>
        <v>419247</v>
      </c>
      <c r="D43" s="194">
        <f t="shared" si="21"/>
        <v>430621</v>
      </c>
      <c r="E43" s="194">
        <f t="shared" si="21"/>
        <v>454535</v>
      </c>
      <c r="F43" s="194">
        <f t="shared" si="21"/>
        <v>476008</v>
      </c>
      <c r="G43" s="194">
        <f t="shared" si="21"/>
        <v>499589</v>
      </c>
      <c r="H43" s="194">
        <f t="shared" si="21"/>
        <v>519287</v>
      </c>
      <c r="I43" s="194">
        <f t="shared" si="21"/>
        <v>545753</v>
      </c>
      <c r="J43" s="194">
        <f t="shared" si="21"/>
        <v>557960</v>
      </c>
      <c r="K43" s="194">
        <f t="shared" si="21"/>
        <v>569168</v>
      </c>
      <c r="L43" s="194">
        <f t="shared" si="21"/>
        <v>580875</v>
      </c>
      <c r="M43" s="194">
        <f t="shared" si="21"/>
        <v>610504</v>
      </c>
      <c r="N43" s="194">
        <f t="shared" si="21"/>
        <v>628260</v>
      </c>
      <c r="O43" s="194">
        <f t="shared" si="21"/>
        <v>663382</v>
      </c>
      <c r="P43" s="194">
        <f t="shared" si="21"/>
        <v>674202</v>
      </c>
      <c r="Q43" s="194">
        <f t="shared" si="21"/>
        <v>693011</v>
      </c>
      <c r="R43" s="194">
        <f t="shared" si="21"/>
        <v>731296</v>
      </c>
      <c r="S43" s="194">
        <f t="shared" si="21"/>
        <v>744612</v>
      </c>
      <c r="T43" s="194">
        <f t="shared" si="21"/>
        <v>756486</v>
      </c>
      <c r="U43" s="194">
        <f t="shared" si="21"/>
        <v>791997</v>
      </c>
      <c r="V43" s="194">
        <f t="shared" si="21"/>
        <v>818796</v>
      </c>
      <c r="W43" s="194">
        <f t="shared" si="21"/>
        <v>837217</v>
      </c>
      <c r="X43" s="194">
        <f t="shared" si="21"/>
        <v>848092</v>
      </c>
      <c r="Y43" s="194">
        <f t="shared" si="21"/>
        <v>876445</v>
      </c>
      <c r="Z43" s="194">
        <f t="shared" si="21"/>
        <v>909459</v>
      </c>
      <c r="AA43" s="194">
        <f t="shared" si="21"/>
        <v>939421</v>
      </c>
      <c r="AB43" s="194">
        <f t="shared" si="21"/>
        <v>987139</v>
      </c>
      <c r="AC43" s="194">
        <f t="shared" si="21"/>
        <v>996904</v>
      </c>
      <c r="AD43" s="194">
        <f t="shared" si="21"/>
        <v>1011275</v>
      </c>
      <c r="AE43" s="194">
        <f t="shared" si="21"/>
        <v>1023537</v>
      </c>
      <c r="AF43" s="194">
        <f t="shared" si="21"/>
        <v>1030084</v>
      </c>
      <c r="AG43" s="194">
        <f t="shared" si="21"/>
        <v>1061655</v>
      </c>
      <c r="AH43" s="194">
        <f t="shared" si="21"/>
        <v>1084238</v>
      </c>
      <c r="AI43" s="194">
        <f t="shared" si="21"/>
        <v>1086679</v>
      </c>
      <c r="AJ43" s="194">
        <f t="shared" si="21"/>
        <v>1153594</v>
      </c>
      <c r="AK43" s="194">
        <f t="shared" si="21"/>
        <v>1155370</v>
      </c>
      <c r="AL43" s="194">
        <f t="shared" si="21"/>
        <v>1164026</v>
      </c>
      <c r="AM43" s="194">
        <f t="shared" si="21"/>
        <v>1181947</v>
      </c>
      <c r="AN43" s="194">
        <f t="shared" si="21"/>
        <v>1189216</v>
      </c>
      <c r="AO43" s="194">
        <f t="shared" si="21"/>
        <v>1224893</v>
      </c>
      <c r="AP43" s="104"/>
      <c r="AQ43" s="18"/>
      <c r="AR43" s="18"/>
      <c r="AS43" s="133"/>
      <c r="AT43" s="133"/>
      <c r="AU43" s="133"/>
      <c r="AV43" s="133"/>
      <c r="AW43" s="133"/>
      <c r="AX43" s="133"/>
      <c r="AY43" s="133"/>
      <c r="AZ43" s="133"/>
    </row>
    <row r="44" spans="1:52" x14ac:dyDescent="0.25">
      <c r="A44" s="90">
        <v>4625</v>
      </c>
      <c r="B44" s="194">
        <f t="shared" ref="B44:AO44" si="22">ROUND(B99*РАСЧЕТНЫЙ_КОЭФФИЦИЕНТ,0)</f>
        <v>401159</v>
      </c>
      <c r="C44" s="194">
        <f t="shared" si="22"/>
        <v>423297</v>
      </c>
      <c r="D44" s="194">
        <f t="shared" si="22"/>
        <v>435393</v>
      </c>
      <c r="E44" s="194">
        <f t="shared" si="22"/>
        <v>460028</v>
      </c>
      <c r="F44" s="194">
        <f t="shared" si="22"/>
        <v>480447</v>
      </c>
      <c r="G44" s="194">
        <f t="shared" si="22"/>
        <v>515070</v>
      </c>
      <c r="H44" s="194">
        <f t="shared" si="22"/>
        <v>526389</v>
      </c>
      <c r="I44" s="194">
        <f t="shared" si="22"/>
        <v>554242</v>
      </c>
      <c r="J44" s="194">
        <f t="shared" si="22"/>
        <v>582262</v>
      </c>
      <c r="K44" s="194">
        <f t="shared" si="22"/>
        <v>592028</v>
      </c>
      <c r="L44" s="194">
        <f t="shared" si="22"/>
        <v>605733</v>
      </c>
      <c r="M44" s="194">
        <f t="shared" si="22"/>
        <v>619715</v>
      </c>
      <c r="N44" s="194">
        <f t="shared" si="22"/>
        <v>656835</v>
      </c>
      <c r="O44" s="194">
        <f t="shared" si="22"/>
        <v>678474</v>
      </c>
      <c r="P44" s="194">
        <f t="shared" si="22"/>
        <v>691236</v>
      </c>
      <c r="Q44" s="194">
        <f t="shared" si="22"/>
        <v>702555</v>
      </c>
      <c r="R44" s="194">
        <f t="shared" si="22"/>
        <v>748330</v>
      </c>
      <c r="S44" s="194">
        <f t="shared" si="22"/>
        <v>767694</v>
      </c>
      <c r="T44" s="194">
        <f t="shared" si="22"/>
        <v>779402</v>
      </c>
      <c r="U44" s="194">
        <f t="shared" si="22"/>
        <v>813636</v>
      </c>
      <c r="V44" s="194">
        <f t="shared" si="22"/>
        <v>826065</v>
      </c>
      <c r="W44" s="194">
        <f t="shared" si="22"/>
        <v>845041</v>
      </c>
      <c r="X44" s="194">
        <f t="shared" si="22"/>
        <v>856748</v>
      </c>
      <c r="Y44" s="194">
        <f t="shared" si="22"/>
        <v>868844</v>
      </c>
      <c r="Z44" s="194">
        <f t="shared" si="22"/>
        <v>953071</v>
      </c>
      <c r="AA44" s="194">
        <f t="shared" si="22"/>
        <v>968163</v>
      </c>
      <c r="AB44" s="194">
        <f t="shared" si="22"/>
        <v>997958</v>
      </c>
      <c r="AC44" s="194">
        <f t="shared" si="22"/>
        <v>1011663</v>
      </c>
      <c r="AD44" s="194">
        <f t="shared" si="22"/>
        <v>1024758</v>
      </c>
      <c r="AE44" s="194">
        <f t="shared" si="22"/>
        <v>1031527</v>
      </c>
      <c r="AF44" s="194">
        <f t="shared" si="22"/>
        <v>1063098</v>
      </c>
      <c r="AG44" s="194">
        <f t="shared" si="22"/>
        <v>1073918</v>
      </c>
      <c r="AH44" s="194">
        <f t="shared" si="22"/>
        <v>1096445</v>
      </c>
      <c r="AI44" s="194">
        <f t="shared" si="22"/>
        <v>1110482</v>
      </c>
      <c r="AJ44" s="194">
        <f t="shared" si="22"/>
        <v>1162084</v>
      </c>
      <c r="AK44" s="194">
        <f t="shared" si="22"/>
        <v>1164026</v>
      </c>
      <c r="AL44" s="194">
        <f t="shared" si="22"/>
        <v>1173292</v>
      </c>
      <c r="AM44" s="194">
        <f t="shared" si="22"/>
        <v>1183945</v>
      </c>
      <c r="AN44" s="194">
        <f t="shared" si="22"/>
        <v>1228444</v>
      </c>
      <c r="AO44" s="194">
        <f t="shared" si="22"/>
        <v>1238542</v>
      </c>
      <c r="AP44" s="104"/>
      <c r="AQ44" s="18"/>
      <c r="AR44" s="18"/>
      <c r="AS44" s="133"/>
      <c r="AT44" s="133"/>
      <c r="AU44" s="133"/>
      <c r="AV44" s="133"/>
      <c r="AW44" s="133"/>
      <c r="AX44" s="133"/>
      <c r="AY44" s="133"/>
      <c r="AZ44" s="133"/>
    </row>
    <row r="45" spans="1:52" x14ac:dyDescent="0.25">
      <c r="A45" s="90">
        <v>4750</v>
      </c>
      <c r="B45" s="194">
        <f t="shared" ref="B45:AO45" si="23">ROUND(B100*РАСЧЕТНЫЙ_КОЭФФИЦИЕНТ,0)</f>
        <v>409148</v>
      </c>
      <c r="C45" s="194">
        <f t="shared" si="23"/>
        <v>428124</v>
      </c>
      <c r="D45" s="194">
        <f t="shared" si="23"/>
        <v>440165</v>
      </c>
      <c r="E45" s="194">
        <f t="shared" si="23"/>
        <v>477617</v>
      </c>
      <c r="F45" s="194">
        <f t="shared" si="23"/>
        <v>500311</v>
      </c>
      <c r="G45" s="194">
        <f t="shared" si="23"/>
        <v>520396</v>
      </c>
      <c r="H45" s="194">
        <f t="shared" si="23"/>
        <v>532437</v>
      </c>
      <c r="I45" s="194">
        <f t="shared" si="23"/>
        <v>559569</v>
      </c>
      <c r="J45" s="194">
        <f t="shared" si="23"/>
        <v>588310</v>
      </c>
      <c r="K45" s="194">
        <f t="shared" si="23"/>
        <v>599130</v>
      </c>
      <c r="L45" s="194">
        <f t="shared" si="23"/>
        <v>610671</v>
      </c>
      <c r="M45" s="194">
        <f t="shared" si="23"/>
        <v>641909</v>
      </c>
      <c r="N45" s="194">
        <f t="shared" si="23"/>
        <v>661773</v>
      </c>
      <c r="O45" s="194">
        <f t="shared" si="23"/>
        <v>686408</v>
      </c>
      <c r="P45" s="194">
        <f t="shared" si="23"/>
        <v>712875</v>
      </c>
      <c r="Q45" s="194">
        <f t="shared" si="23"/>
        <v>738953</v>
      </c>
      <c r="R45" s="194">
        <f t="shared" si="23"/>
        <v>763422</v>
      </c>
      <c r="S45" s="194">
        <f t="shared" si="23"/>
        <v>777793</v>
      </c>
      <c r="T45" s="194">
        <f t="shared" si="23"/>
        <v>788446</v>
      </c>
      <c r="U45" s="194">
        <f t="shared" si="23"/>
        <v>823069</v>
      </c>
      <c r="V45" s="194">
        <f t="shared" si="23"/>
        <v>834776</v>
      </c>
      <c r="W45" s="194">
        <f t="shared" si="23"/>
        <v>870398</v>
      </c>
      <c r="X45" s="194">
        <f t="shared" si="23"/>
        <v>883381</v>
      </c>
      <c r="Y45" s="194">
        <f t="shared" si="23"/>
        <v>895421</v>
      </c>
      <c r="Z45" s="194">
        <f t="shared" si="23"/>
        <v>963391</v>
      </c>
      <c r="AA45" s="194">
        <f t="shared" si="23"/>
        <v>973656</v>
      </c>
      <c r="AB45" s="194">
        <f t="shared" si="23"/>
        <v>1011663</v>
      </c>
      <c r="AC45" s="194">
        <f t="shared" si="23"/>
        <v>1024758</v>
      </c>
      <c r="AD45" s="194">
        <f t="shared" si="23"/>
        <v>1038795</v>
      </c>
      <c r="AE45" s="194">
        <f t="shared" si="23"/>
        <v>1042513</v>
      </c>
      <c r="AF45" s="194">
        <f t="shared" si="23"/>
        <v>1075527</v>
      </c>
      <c r="AG45" s="194">
        <f t="shared" si="23"/>
        <v>1085292</v>
      </c>
      <c r="AH45" s="194">
        <f t="shared" si="23"/>
        <v>1131234</v>
      </c>
      <c r="AI45" s="194">
        <f t="shared" si="23"/>
        <v>1163859</v>
      </c>
      <c r="AJ45" s="194">
        <f t="shared" si="23"/>
        <v>1174346</v>
      </c>
      <c r="AK45" s="194">
        <f t="shared" si="23"/>
        <v>1184278</v>
      </c>
      <c r="AL45" s="194">
        <f t="shared" si="23"/>
        <v>1186553</v>
      </c>
      <c r="AM45" s="194">
        <f t="shared" si="23"/>
        <v>1231440</v>
      </c>
      <c r="AN45" s="194">
        <f t="shared" si="23"/>
        <v>1242093</v>
      </c>
      <c r="AO45" s="194">
        <f t="shared" si="23"/>
        <v>1252913</v>
      </c>
      <c r="AP45" s="104"/>
      <c r="AQ45" s="18"/>
      <c r="AR45" s="18"/>
      <c r="AS45" s="133"/>
      <c r="AT45" s="133"/>
      <c r="AU45" s="133"/>
      <c r="AV45" s="133"/>
      <c r="AW45" s="133"/>
      <c r="AX45" s="133"/>
      <c r="AY45" s="133"/>
      <c r="AZ45" s="133"/>
    </row>
    <row r="46" spans="1:52" x14ac:dyDescent="0.25">
      <c r="A46" s="90">
        <v>4875</v>
      </c>
      <c r="B46" s="194">
        <f t="shared" ref="B46:AO46" si="24">ROUND(B101*РАСЧЕТНЫЙ_КОЭФФИЦИЕНТ,0)</f>
        <v>416916</v>
      </c>
      <c r="C46" s="194">
        <f t="shared" si="24"/>
        <v>432896</v>
      </c>
      <c r="D46" s="194">
        <f t="shared" si="24"/>
        <v>444992</v>
      </c>
      <c r="E46" s="194">
        <f t="shared" si="24"/>
        <v>482777</v>
      </c>
      <c r="F46" s="194">
        <f t="shared" si="24"/>
        <v>505138</v>
      </c>
      <c r="G46" s="194">
        <f t="shared" si="24"/>
        <v>526222</v>
      </c>
      <c r="H46" s="194">
        <f t="shared" si="24"/>
        <v>538096</v>
      </c>
      <c r="I46" s="194">
        <f t="shared" si="24"/>
        <v>565062</v>
      </c>
      <c r="J46" s="194">
        <f t="shared" si="24"/>
        <v>595246</v>
      </c>
      <c r="K46" s="194">
        <f t="shared" si="24"/>
        <v>605733</v>
      </c>
      <c r="L46" s="194">
        <f t="shared" si="24"/>
        <v>617440</v>
      </c>
      <c r="M46" s="194">
        <f t="shared" si="24"/>
        <v>648456</v>
      </c>
      <c r="N46" s="194">
        <f t="shared" si="24"/>
        <v>666545</v>
      </c>
      <c r="O46" s="194">
        <f t="shared" si="24"/>
        <v>702388</v>
      </c>
      <c r="P46" s="194">
        <f t="shared" si="24"/>
        <v>717813</v>
      </c>
      <c r="Q46" s="194">
        <f t="shared" si="24"/>
        <v>761313</v>
      </c>
      <c r="R46" s="194">
        <f t="shared" si="24"/>
        <v>772133</v>
      </c>
      <c r="S46" s="194">
        <f t="shared" si="24"/>
        <v>785283</v>
      </c>
      <c r="T46" s="194">
        <f t="shared" si="24"/>
        <v>796269</v>
      </c>
      <c r="U46" s="194">
        <f t="shared" si="24"/>
        <v>831058</v>
      </c>
      <c r="V46" s="194">
        <f t="shared" si="24"/>
        <v>843654</v>
      </c>
      <c r="W46" s="194">
        <f t="shared" si="24"/>
        <v>879275</v>
      </c>
      <c r="X46" s="194">
        <f t="shared" si="24"/>
        <v>892092</v>
      </c>
      <c r="Y46" s="194">
        <f t="shared" si="24"/>
        <v>904465</v>
      </c>
      <c r="Z46" s="194">
        <f t="shared" si="24"/>
        <v>973656</v>
      </c>
      <c r="AA46" s="194">
        <f t="shared" si="24"/>
        <v>1014826</v>
      </c>
      <c r="AB46" s="194">
        <f t="shared" si="24"/>
        <v>1023537</v>
      </c>
      <c r="AC46" s="194">
        <f t="shared" si="24"/>
        <v>1034357</v>
      </c>
      <c r="AD46" s="194">
        <f t="shared" si="24"/>
        <v>1043955</v>
      </c>
      <c r="AE46" s="194">
        <f t="shared" si="24"/>
        <v>1054054</v>
      </c>
      <c r="AF46" s="194">
        <f t="shared" si="24"/>
        <v>1087567</v>
      </c>
      <c r="AG46" s="194">
        <f t="shared" si="24"/>
        <v>1110482</v>
      </c>
      <c r="AH46" s="194">
        <f t="shared" si="24"/>
        <v>1145771</v>
      </c>
      <c r="AI46" s="194">
        <f t="shared" si="24"/>
        <v>1176288</v>
      </c>
      <c r="AJ46" s="194">
        <f t="shared" si="24"/>
        <v>1178396</v>
      </c>
      <c r="AK46" s="194">
        <f t="shared" si="24"/>
        <v>1197039</v>
      </c>
      <c r="AL46" s="194">
        <f t="shared" si="24"/>
        <v>1236767</v>
      </c>
      <c r="AM46" s="194">
        <f t="shared" si="24"/>
        <v>1245478</v>
      </c>
      <c r="AN46" s="194">
        <f t="shared" si="24"/>
        <v>1256464</v>
      </c>
      <c r="AO46" s="194">
        <f t="shared" si="24"/>
        <v>1257907</v>
      </c>
      <c r="AP46" s="104"/>
      <c r="AQ46" s="18"/>
      <c r="AR46" s="18"/>
      <c r="AS46" s="133"/>
      <c r="AT46" s="133"/>
      <c r="AU46" s="133"/>
      <c r="AV46" s="133"/>
      <c r="AW46" s="133"/>
      <c r="AX46" s="133"/>
      <c r="AY46" s="133"/>
      <c r="AZ46" s="133"/>
    </row>
    <row r="47" spans="1:52" x14ac:dyDescent="0.25">
      <c r="A47" s="90">
        <v>5000</v>
      </c>
      <c r="B47" s="194">
        <f t="shared" ref="B47:AO47" si="25">ROUND(B102*РАСЧЕТНЫЙ_КОЭФФИЦИЕНТ,0)</f>
        <v>437890</v>
      </c>
      <c r="C47" s="194">
        <f t="shared" si="25"/>
        <v>446767</v>
      </c>
      <c r="D47" s="194">
        <f t="shared" si="25"/>
        <v>478117</v>
      </c>
      <c r="E47" s="194">
        <f t="shared" si="25"/>
        <v>517511</v>
      </c>
      <c r="F47" s="194">
        <f t="shared" si="25"/>
        <v>526777</v>
      </c>
      <c r="G47" s="194">
        <f t="shared" si="25"/>
        <v>545753</v>
      </c>
      <c r="H47" s="194">
        <f t="shared" si="25"/>
        <v>564896</v>
      </c>
      <c r="I47" s="194">
        <f t="shared" si="25"/>
        <v>583705</v>
      </c>
      <c r="J47" s="194">
        <f t="shared" si="25"/>
        <v>604290</v>
      </c>
      <c r="K47" s="194">
        <f t="shared" si="25"/>
        <v>623100</v>
      </c>
      <c r="L47" s="194">
        <f t="shared" si="25"/>
        <v>641743</v>
      </c>
      <c r="M47" s="194">
        <f t="shared" si="25"/>
        <v>680416</v>
      </c>
      <c r="N47" s="194">
        <f t="shared" si="25"/>
        <v>707215</v>
      </c>
      <c r="O47" s="194">
        <f t="shared" si="25"/>
        <v>707715</v>
      </c>
      <c r="P47" s="194">
        <f t="shared" si="25"/>
        <v>725304</v>
      </c>
      <c r="Q47" s="194">
        <f t="shared" si="25"/>
        <v>766474</v>
      </c>
      <c r="R47" s="194">
        <f t="shared" si="25"/>
        <v>801762</v>
      </c>
      <c r="S47" s="194">
        <f t="shared" si="25"/>
        <v>821626</v>
      </c>
      <c r="T47" s="194">
        <f t="shared" si="25"/>
        <v>842544</v>
      </c>
      <c r="U47" s="194">
        <f t="shared" si="25"/>
        <v>879664</v>
      </c>
      <c r="V47" s="194">
        <f t="shared" si="25"/>
        <v>900415</v>
      </c>
      <c r="W47" s="194">
        <f t="shared" si="25"/>
        <v>921333</v>
      </c>
      <c r="X47" s="194">
        <f t="shared" si="25"/>
        <v>941752</v>
      </c>
      <c r="Y47" s="194">
        <f t="shared" si="25"/>
        <v>962337</v>
      </c>
      <c r="Z47" s="194">
        <f t="shared" si="25"/>
        <v>1022649</v>
      </c>
      <c r="AA47" s="194">
        <f t="shared" si="25"/>
        <v>1055663</v>
      </c>
      <c r="AB47" s="194">
        <f t="shared" si="25"/>
        <v>1065428</v>
      </c>
      <c r="AC47" s="194">
        <f t="shared" si="25"/>
        <v>1075360</v>
      </c>
      <c r="AD47" s="194">
        <f t="shared" si="25"/>
        <v>1087400</v>
      </c>
      <c r="AE47" s="194">
        <f t="shared" si="25"/>
        <v>1097665</v>
      </c>
      <c r="AF47" s="194">
        <f t="shared" si="25"/>
        <v>1121135</v>
      </c>
      <c r="AG47" s="194">
        <f t="shared" si="25"/>
        <v>1153040</v>
      </c>
      <c r="AH47" s="194">
        <f t="shared" si="25"/>
        <v>1192434</v>
      </c>
      <c r="AI47" s="194">
        <f t="shared" si="25"/>
        <v>1212298</v>
      </c>
      <c r="AJ47" s="194">
        <f t="shared" si="25"/>
        <v>1236767</v>
      </c>
      <c r="AK47" s="194">
        <f t="shared" si="25"/>
        <v>1239097</v>
      </c>
      <c r="AL47" s="194">
        <f t="shared" si="25"/>
        <v>1286093</v>
      </c>
      <c r="AM47" s="194">
        <f t="shared" si="25"/>
        <v>1297634</v>
      </c>
      <c r="AN47" s="194">
        <f t="shared" si="25"/>
        <v>1299410</v>
      </c>
      <c r="AO47" s="194">
        <f t="shared" si="25"/>
        <v>1315722</v>
      </c>
      <c r="AP47" s="104"/>
      <c r="AQ47" s="18"/>
      <c r="AR47" s="18"/>
      <c r="AS47" s="133"/>
      <c r="AT47" s="133"/>
      <c r="AU47" s="133"/>
      <c r="AV47" s="133"/>
      <c r="AW47" s="133"/>
      <c r="AX47" s="133"/>
      <c r="AY47" s="133"/>
      <c r="AZ47" s="133"/>
    </row>
    <row r="48" spans="1:52" x14ac:dyDescent="0.25">
      <c r="A48" s="90">
        <v>5125</v>
      </c>
      <c r="B48" s="193">
        <f t="shared" ref="B48:AO48" si="26">ROUND(B103*РАСЧЕТНЫЙ_КОЭФФИЦИЕНТ,0)</f>
        <v>448709</v>
      </c>
      <c r="C48" s="193">
        <f t="shared" si="26"/>
        <v>469461</v>
      </c>
      <c r="D48" s="193">
        <f t="shared" si="26"/>
        <v>484553</v>
      </c>
      <c r="E48" s="193">
        <f t="shared" si="26"/>
        <v>526555</v>
      </c>
      <c r="F48" s="193">
        <f t="shared" si="26"/>
        <v>535821</v>
      </c>
      <c r="G48" s="193">
        <f t="shared" si="26"/>
        <v>557461</v>
      </c>
      <c r="H48" s="193">
        <f t="shared" si="26"/>
        <v>566671</v>
      </c>
      <c r="I48" s="193">
        <f t="shared" si="26"/>
        <v>615276</v>
      </c>
      <c r="J48" s="193">
        <f t="shared" si="26"/>
        <v>624154</v>
      </c>
      <c r="K48" s="193">
        <f t="shared" si="26"/>
        <v>647735</v>
      </c>
      <c r="L48" s="193">
        <f t="shared" si="26"/>
        <v>658055</v>
      </c>
      <c r="M48" s="193">
        <f t="shared" si="26"/>
        <v>701334</v>
      </c>
      <c r="N48" s="193">
        <f t="shared" si="26"/>
        <v>704885</v>
      </c>
      <c r="O48" s="193">
        <f t="shared" si="26"/>
        <v>719422</v>
      </c>
      <c r="P48" s="193">
        <f t="shared" si="26"/>
        <v>747664</v>
      </c>
      <c r="Q48" s="194">
        <f t="shared" si="26"/>
        <v>786337</v>
      </c>
      <c r="R48" s="194">
        <f t="shared" si="26"/>
        <v>821626</v>
      </c>
      <c r="S48" s="194">
        <f t="shared" si="26"/>
        <v>843099</v>
      </c>
      <c r="T48" s="194">
        <f t="shared" si="26"/>
        <v>863295</v>
      </c>
      <c r="U48" s="194">
        <f t="shared" si="26"/>
        <v>901636</v>
      </c>
      <c r="V48" s="194">
        <f t="shared" si="26"/>
        <v>903411</v>
      </c>
      <c r="W48" s="194">
        <f t="shared" si="26"/>
        <v>917283</v>
      </c>
      <c r="X48" s="194">
        <f t="shared" si="26"/>
        <v>935704</v>
      </c>
      <c r="Y48" s="194">
        <f t="shared" si="26"/>
        <v>984309</v>
      </c>
      <c r="Z48" s="194">
        <f t="shared" si="26"/>
        <v>1070921</v>
      </c>
      <c r="AA48" s="194">
        <f t="shared" si="26"/>
        <v>1087400</v>
      </c>
      <c r="AB48" s="194">
        <f t="shared" si="26"/>
        <v>1097887</v>
      </c>
      <c r="AC48" s="194">
        <f t="shared" si="26"/>
        <v>1108707</v>
      </c>
      <c r="AD48" s="194">
        <f t="shared" si="26"/>
        <v>1154815</v>
      </c>
      <c r="AE48" s="194">
        <f t="shared" si="26"/>
        <v>1166356</v>
      </c>
      <c r="AF48" s="194">
        <f t="shared" si="26"/>
        <v>1178063</v>
      </c>
      <c r="AG48" s="193">
        <f t="shared" si="26"/>
        <v>1189937</v>
      </c>
      <c r="AH48" s="193">
        <f t="shared" si="26"/>
        <v>1210689</v>
      </c>
      <c r="AI48" s="193">
        <f t="shared" si="26"/>
        <v>1231995</v>
      </c>
      <c r="AJ48" s="193">
        <f t="shared" si="26"/>
        <v>1251137</v>
      </c>
      <c r="AK48" s="193">
        <f t="shared" si="26"/>
        <v>1268393</v>
      </c>
      <c r="AL48" s="193">
        <f t="shared" si="26"/>
        <v>1295359</v>
      </c>
      <c r="AM48" s="193">
        <f t="shared" si="26"/>
        <v>1318219</v>
      </c>
      <c r="AN48" s="193">
        <f t="shared" si="26"/>
        <v>1326764</v>
      </c>
      <c r="AO48" s="193">
        <f t="shared" si="26"/>
        <v>1331869</v>
      </c>
      <c r="AP48" s="104"/>
      <c r="AQ48" s="18"/>
      <c r="AR48" s="18"/>
      <c r="AS48" s="133"/>
      <c r="AT48" s="133"/>
      <c r="AU48" s="133"/>
      <c r="AV48" s="133"/>
      <c r="AW48" s="133"/>
      <c r="AX48" s="133"/>
      <c r="AY48" s="133"/>
      <c r="AZ48" s="133"/>
    </row>
    <row r="49" spans="1:52" x14ac:dyDescent="0.25">
      <c r="A49" s="90">
        <v>5250</v>
      </c>
      <c r="B49" s="193">
        <f t="shared" ref="B49:AO49" si="27">ROUND(B104*РАСЧЕТНЫЙ_КОЭФФИЦИЕНТ,0)</f>
        <v>457754</v>
      </c>
      <c r="C49" s="193">
        <f t="shared" si="27"/>
        <v>475120</v>
      </c>
      <c r="D49" s="193">
        <f t="shared" si="27"/>
        <v>495872</v>
      </c>
      <c r="E49" s="193">
        <f t="shared" si="27"/>
        <v>539150</v>
      </c>
      <c r="F49" s="193">
        <f t="shared" si="27"/>
        <v>544311</v>
      </c>
      <c r="G49" s="193">
        <f t="shared" si="27"/>
        <v>564563</v>
      </c>
      <c r="H49" s="193">
        <f t="shared" si="27"/>
        <v>585314</v>
      </c>
      <c r="I49" s="193">
        <f t="shared" si="27"/>
        <v>622045</v>
      </c>
      <c r="J49" s="193">
        <f t="shared" si="27"/>
        <v>629480</v>
      </c>
      <c r="K49" s="193">
        <f t="shared" si="27"/>
        <v>656113</v>
      </c>
      <c r="L49" s="193">
        <f t="shared" si="27"/>
        <v>679695</v>
      </c>
      <c r="M49" s="193">
        <f t="shared" si="27"/>
        <v>721586</v>
      </c>
      <c r="N49" s="193">
        <f t="shared" si="27"/>
        <v>718035</v>
      </c>
      <c r="O49" s="193">
        <f t="shared" si="27"/>
        <v>751215</v>
      </c>
      <c r="P49" s="193">
        <f t="shared" si="27"/>
        <v>757041</v>
      </c>
      <c r="Q49" s="194">
        <f t="shared" si="27"/>
        <v>806035</v>
      </c>
      <c r="R49" s="194">
        <f t="shared" si="27"/>
        <v>843099</v>
      </c>
      <c r="S49" s="194">
        <f t="shared" si="27"/>
        <v>864405</v>
      </c>
      <c r="T49" s="194">
        <f t="shared" si="27"/>
        <v>859411</v>
      </c>
      <c r="U49" s="194">
        <f t="shared" si="27"/>
        <v>895255</v>
      </c>
      <c r="V49" s="194">
        <f t="shared" si="27"/>
        <v>933207</v>
      </c>
      <c r="W49" s="194">
        <f t="shared" si="27"/>
        <v>940475</v>
      </c>
      <c r="X49" s="194">
        <f t="shared" si="27"/>
        <v>947578</v>
      </c>
      <c r="Y49" s="194">
        <f t="shared" si="27"/>
        <v>1015713</v>
      </c>
      <c r="Z49" s="194">
        <f t="shared" si="27"/>
        <v>1114033</v>
      </c>
      <c r="AA49" s="194">
        <f t="shared" si="27"/>
        <v>1129791</v>
      </c>
      <c r="AB49" s="194">
        <f t="shared" si="27"/>
        <v>1140777</v>
      </c>
      <c r="AC49" s="194">
        <f t="shared" si="27"/>
        <v>1169352</v>
      </c>
      <c r="AD49" s="194">
        <f t="shared" si="27"/>
        <v>1204141</v>
      </c>
      <c r="AE49" s="194">
        <f t="shared" si="27"/>
        <v>1213019</v>
      </c>
      <c r="AF49" s="194">
        <f t="shared" si="27"/>
        <v>1241206</v>
      </c>
      <c r="AG49" s="193">
        <f t="shared" si="27"/>
        <v>1253135</v>
      </c>
      <c r="AH49" s="193">
        <f t="shared" si="27"/>
        <v>1260570</v>
      </c>
      <c r="AI49" s="193">
        <f t="shared" si="27"/>
        <v>1285927</v>
      </c>
      <c r="AJ49" s="193">
        <f t="shared" si="27"/>
        <v>1312171</v>
      </c>
      <c r="AK49" s="193">
        <f t="shared" si="27"/>
        <v>1322658</v>
      </c>
      <c r="AL49" s="193">
        <f t="shared" si="27"/>
        <v>1342855</v>
      </c>
      <c r="AM49" s="193">
        <f t="shared" si="27"/>
        <v>1367379</v>
      </c>
      <c r="AN49" s="193">
        <f t="shared" si="27"/>
        <v>1380474</v>
      </c>
      <c r="AO49" s="193">
        <f t="shared" si="27"/>
        <v>1413321</v>
      </c>
      <c r="AP49" s="104"/>
      <c r="AQ49" s="18"/>
      <c r="AR49" s="18"/>
      <c r="AS49" s="133"/>
      <c r="AT49" s="133"/>
      <c r="AU49" s="133"/>
      <c r="AV49" s="133"/>
      <c r="AW49" s="133"/>
      <c r="AX49" s="133"/>
      <c r="AY49" s="133"/>
      <c r="AZ49" s="133"/>
    </row>
    <row r="50" spans="1:52" x14ac:dyDescent="0.25">
      <c r="A50" s="90">
        <v>5375</v>
      </c>
      <c r="B50" s="193">
        <f t="shared" ref="B50:AO50" si="28">ROUND(B105*РАСЧЕТНЫЙ_КОЭФФИЦИЕНТ,0)</f>
        <v>470682</v>
      </c>
      <c r="C50" s="193">
        <f t="shared" si="28"/>
        <v>480447</v>
      </c>
      <c r="D50" s="193">
        <f t="shared" si="28"/>
        <v>507413</v>
      </c>
      <c r="E50" s="193">
        <f t="shared" si="28"/>
        <v>544865</v>
      </c>
      <c r="F50" s="193">
        <f t="shared" si="28"/>
        <v>549304</v>
      </c>
      <c r="G50" s="193">
        <f t="shared" si="28"/>
        <v>571110</v>
      </c>
      <c r="H50" s="193">
        <f t="shared" si="28"/>
        <v>592028</v>
      </c>
      <c r="I50" s="193">
        <f t="shared" si="28"/>
        <v>630535</v>
      </c>
      <c r="J50" s="193">
        <f t="shared" si="28"/>
        <v>639579</v>
      </c>
      <c r="K50" s="193">
        <f t="shared" si="28"/>
        <v>663881</v>
      </c>
      <c r="L50" s="193">
        <f t="shared" si="28"/>
        <v>686963</v>
      </c>
      <c r="M50" s="193">
        <f t="shared" si="28"/>
        <v>731129</v>
      </c>
      <c r="N50" s="193">
        <f t="shared" si="28"/>
        <v>726358</v>
      </c>
      <c r="O50" s="193">
        <f t="shared" si="28"/>
        <v>761646</v>
      </c>
      <c r="P50" s="193">
        <f t="shared" si="28"/>
        <v>769803</v>
      </c>
      <c r="Q50" s="193">
        <f t="shared" si="28"/>
        <v>807255</v>
      </c>
      <c r="R50" s="193">
        <f t="shared" si="28"/>
        <v>844874</v>
      </c>
      <c r="S50" s="193">
        <f t="shared" si="28"/>
        <v>866347</v>
      </c>
      <c r="T50" s="193">
        <f t="shared" si="28"/>
        <v>886377</v>
      </c>
      <c r="U50" s="193">
        <f t="shared" si="28"/>
        <v>934095</v>
      </c>
      <c r="V50" s="193">
        <f t="shared" si="28"/>
        <v>936037</v>
      </c>
      <c r="W50" s="193">
        <f t="shared" si="28"/>
        <v>943860</v>
      </c>
      <c r="X50" s="193">
        <f t="shared" si="28"/>
        <v>968163</v>
      </c>
      <c r="Y50" s="193">
        <f t="shared" si="28"/>
        <v>1021595</v>
      </c>
      <c r="Z50" s="193">
        <f t="shared" si="28"/>
        <v>1133509</v>
      </c>
      <c r="AA50" s="193">
        <f t="shared" si="28"/>
        <v>1146492</v>
      </c>
      <c r="AB50" s="193">
        <f t="shared" si="28"/>
        <v>1155703</v>
      </c>
      <c r="AC50" s="193">
        <f t="shared" si="28"/>
        <v>1176621</v>
      </c>
      <c r="AD50" s="193">
        <f t="shared" si="28"/>
        <v>1211965</v>
      </c>
      <c r="AE50" s="193">
        <f t="shared" si="28"/>
        <v>1226502</v>
      </c>
      <c r="AF50" s="193">
        <f t="shared" si="28"/>
        <v>1253634</v>
      </c>
      <c r="AG50" s="193">
        <f t="shared" si="28"/>
        <v>1273665</v>
      </c>
      <c r="AH50" s="193">
        <f t="shared" si="28"/>
        <v>1308287</v>
      </c>
      <c r="AI50" s="193">
        <f t="shared" si="28"/>
        <v>1319662</v>
      </c>
      <c r="AJ50" s="193">
        <f t="shared" si="28"/>
        <v>1325876</v>
      </c>
      <c r="AK50" s="193">
        <f t="shared" si="28"/>
        <v>1350179</v>
      </c>
      <c r="AL50" s="193">
        <f t="shared" si="28"/>
        <v>1370542</v>
      </c>
      <c r="AM50" s="193">
        <f t="shared" si="28"/>
        <v>1381750</v>
      </c>
      <c r="AN50" s="193">
        <f t="shared" si="28"/>
        <v>1415651</v>
      </c>
      <c r="AO50" s="193">
        <f t="shared" si="28"/>
        <v>1427858</v>
      </c>
      <c r="AP50" s="104"/>
      <c r="AQ50" s="18"/>
      <c r="AR50" s="18"/>
      <c r="AS50" s="133"/>
      <c r="AT50" s="133"/>
      <c r="AU50" s="133"/>
      <c r="AV50" s="133"/>
      <c r="AW50" s="133"/>
      <c r="AX50" s="133"/>
      <c r="AY50" s="133"/>
      <c r="AZ50" s="133"/>
    </row>
    <row r="51" spans="1:52" x14ac:dyDescent="0.25">
      <c r="A51" s="90">
        <v>5500</v>
      </c>
      <c r="B51" s="193">
        <f t="shared" ref="B51:AO51" si="29">ROUND(B106*РАСЧЕТНЫЙ_КОЭФФИЦИЕНТ,0)</f>
        <v>479393</v>
      </c>
      <c r="C51" s="193">
        <f t="shared" si="29"/>
        <v>509521</v>
      </c>
      <c r="D51" s="193">
        <f t="shared" si="29"/>
        <v>527831</v>
      </c>
      <c r="E51" s="193">
        <f t="shared" si="29"/>
        <v>567559</v>
      </c>
      <c r="F51" s="193">
        <f t="shared" si="29"/>
        <v>571831</v>
      </c>
      <c r="G51" s="193">
        <f t="shared" si="29"/>
        <v>593637</v>
      </c>
      <c r="H51" s="193">
        <f t="shared" si="29"/>
        <v>617052</v>
      </c>
      <c r="I51" s="193">
        <f t="shared" si="29"/>
        <v>642464</v>
      </c>
      <c r="J51" s="193">
        <f t="shared" si="29"/>
        <v>669374</v>
      </c>
      <c r="K51" s="193">
        <f t="shared" si="29"/>
        <v>684466</v>
      </c>
      <c r="L51" s="193">
        <f t="shared" si="29"/>
        <v>702388</v>
      </c>
      <c r="M51" s="193">
        <f t="shared" si="29"/>
        <v>758983</v>
      </c>
      <c r="N51" s="193">
        <f t="shared" si="29"/>
        <v>757596</v>
      </c>
      <c r="O51" s="193">
        <f t="shared" si="29"/>
        <v>778347</v>
      </c>
      <c r="P51" s="193">
        <f t="shared" si="29"/>
        <v>795381</v>
      </c>
      <c r="Q51" s="193">
        <f t="shared" si="29"/>
        <v>846983</v>
      </c>
      <c r="R51" s="193">
        <f t="shared" si="29"/>
        <v>850034</v>
      </c>
      <c r="S51" s="193">
        <f t="shared" si="29"/>
        <v>868456</v>
      </c>
      <c r="T51" s="193">
        <f t="shared" si="29"/>
        <v>908183</v>
      </c>
      <c r="U51" s="193">
        <f t="shared" si="29"/>
        <v>955068</v>
      </c>
      <c r="V51" s="193">
        <f t="shared" si="29"/>
        <v>958231</v>
      </c>
      <c r="W51" s="193">
        <f t="shared" si="29"/>
        <v>1006170</v>
      </c>
      <c r="X51" s="193">
        <f t="shared" si="29"/>
        <v>1015713</v>
      </c>
      <c r="Y51" s="193">
        <f t="shared" si="29"/>
        <v>1025312</v>
      </c>
      <c r="Z51" s="193">
        <f t="shared" si="29"/>
        <v>1144717</v>
      </c>
      <c r="AA51" s="193">
        <f t="shared" si="29"/>
        <v>1157312</v>
      </c>
      <c r="AB51" s="193">
        <f t="shared" si="29"/>
        <v>1167410</v>
      </c>
      <c r="AC51" s="193">
        <f t="shared" si="29"/>
        <v>1188550</v>
      </c>
      <c r="AD51" s="193">
        <f t="shared" si="29"/>
        <v>1226169</v>
      </c>
      <c r="AE51" s="193">
        <f t="shared" si="29"/>
        <v>1240706</v>
      </c>
      <c r="AF51" s="193">
        <f t="shared" si="29"/>
        <v>1261069</v>
      </c>
      <c r="AG51" s="193">
        <f t="shared" si="29"/>
        <v>1291808</v>
      </c>
      <c r="AH51" s="193">
        <f t="shared" si="29"/>
        <v>1316444</v>
      </c>
      <c r="AI51" s="193">
        <f t="shared" si="29"/>
        <v>1332923</v>
      </c>
      <c r="AJ51" s="193">
        <f t="shared" si="29"/>
        <v>1361498</v>
      </c>
      <c r="AK51" s="193">
        <f t="shared" si="29"/>
        <v>1366491</v>
      </c>
      <c r="AL51" s="193">
        <f t="shared" si="29"/>
        <v>1383692</v>
      </c>
      <c r="AM51" s="193">
        <f t="shared" si="29"/>
        <v>1403722</v>
      </c>
      <c r="AN51" s="193">
        <f t="shared" si="29"/>
        <v>1429800</v>
      </c>
      <c r="AO51" s="193">
        <f t="shared" si="29"/>
        <v>1462314</v>
      </c>
      <c r="AP51" s="104"/>
      <c r="AQ51" s="18"/>
      <c r="AR51" s="18"/>
      <c r="AS51" s="133"/>
      <c r="AT51" s="133"/>
      <c r="AU51" s="133"/>
      <c r="AV51" s="133"/>
      <c r="AW51" s="133"/>
      <c r="AX51" s="133"/>
      <c r="AY51" s="133"/>
      <c r="AZ51" s="133"/>
    </row>
    <row r="52" spans="1:52" x14ac:dyDescent="0.25">
      <c r="A52" s="90">
        <v>5625</v>
      </c>
      <c r="B52" s="193">
        <f t="shared" ref="B52:AO52" si="30">ROUND(B107*РАСЧЕТНЫЙ_КОЭФФИЦИЕНТ,0)</f>
        <v>497315</v>
      </c>
      <c r="C52" s="193">
        <f t="shared" si="30"/>
        <v>516124</v>
      </c>
      <c r="D52" s="193">
        <f t="shared" si="30"/>
        <v>535266</v>
      </c>
      <c r="E52" s="193">
        <f t="shared" si="30"/>
        <v>570555</v>
      </c>
      <c r="F52" s="193">
        <f t="shared" si="30"/>
        <v>588310</v>
      </c>
      <c r="G52" s="193">
        <f t="shared" si="30"/>
        <v>610837</v>
      </c>
      <c r="H52" s="193">
        <f t="shared" si="30"/>
        <v>635861</v>
      </c>
      <c r="I52" s="193">
        <f t="shared" si="30"/>
        <v>667099</v>
      </c>
      <c r="J52" s="193">
        <f t="shared" si="30"/>
        <v>695286</v>
      </c>
      <c r="K52" s="193">
        <f t="shared" si="30"/>
        <v>708991</v>
      </c>
      <c r="L52" s="193">
        <f t="shared" si="30"/>
        <v>725304</v>
      </c>
      <c r="M52" s="193">
        <f t="shared" si="30"/>
        <v>769803</v>
      </c>
      <c r="N52" s="193">
        <f t="shared" si="30"/>
        <v>793939</v>
      </c>
      <c r="O52" s="193">
        <f t="shared" si="30"/>
        <v>805313</v>
      </c>
      <c r="P52" s="193">
        <f t="shared" si="30"/>
        <v>834776</v>
      </c>
      <c r="Q52" s="193">
        <f t="shared" si="30"/>
        <v>879275</v>
      </c>
      <c r="R52" s="193">
        <f t="shared" si="30"/>
        <v>892925</v>
      </c>
      <c r="S52" s="193">
        <f t="shared" si="30"/>
        <v>917449</v>
      </c>
      <c r="T52" s="193">
        <f t="shared" si="30"/>
        <v>943860</v>
      </c>
      <c r="U52" s="193">
        <f t="shared" si="30"/>
        <v>972435</v>
      </c>
      <c r="V52" s="193">
        <f t="shared" si="30"/>
        <v>984697</v>
      </c>
      <c r="W52" s="193">
        <f t="shared" si="30"/>
        <v>1028475</v>
      </c>
      <c r="X52" s="193">
        <f t="shared" si="30"/>
        <v>1033635</v>
      </c>
      <c r="Y52" s="193">
        <f t="shared" si="30"/>
        <v>1045176</v>
      </c>
      <c r="Z52" s="193">
        <f t="shared" si="30"/>
        <v>1174346</v>
      </c>
      <c r="AA52" s="193">
        <f t="shared" si="30"/>
        <v>1181781</v>
      </c>
      <c r="AB52" s="193">
        <f t="shared" si="30"/>
        <v>1215682</v>
      </c>
      <c r="AC52" s="193">
        <f t="shared" si="30"/>
        <v>1254522</v>
      </c>
      <c r="AD52" s="193">
        <f t="shared" si="30"/>
        <v>1281488</v>
      </c>
      <c r="AE52" s="193">
        <f t="shared" si="30"/>
        <v>1294971</v>
      </c>
      <c r="AF52" s="193">
        <f t="shared" si="30"/>
        <v>1326930</v>
      </c>
      <c r="AG52" s="193">
        <f t="shared" si="30"/>
        <v>1354063</v>
      </c>
      <c r="AH52" s="193">
        <f t="shared" si="30"/>
        <v>1363273</v>
      </c>
      <c r="AI52" s="193">
        <f t="shared" si="30"/>
        <v>1376423</v>
      </c>
      <c r="AJ52" s="193">
        <f t="shared" si="30"/>
        <v>1411213</v>
      </c>
      <c r="AK52" s="193">
        <f t="shared" si="30"/>
        <v>1421144</v>
      </c>
      <c r="AL52" s="193">
        <f t="shared" si="30"/>
        <v>1442950</v>
      </c>
      <c r="AM52" s="193">
        <f t="shared" si="30"/>
        <v>1489946</v>
      </c>
      <c r="AN52" s="193">
        <f t="shared" si="30"/>
        <v>1497215</v>
      </c>
      <c r="AO52" s="193">
        <f t="shared" si="30"/>
        <v>1511419</v>
      </c>
      <c r="AP52" s="104"/>
      <c r="AR52" s="18"/>
      <c r="AS52" s="133"/>
      <c r="AT52" s="133"/>
      <c r="AU52" s="133"/>
      <c r="AW52" s="133"/>
      <c r="AX52" s="133"/>
      <c r="AY52" s="133"/>
      <c r="AZ52" s="133"/>
    </row>
    <row r="53" spans="1:52" x14ac:dyDescent="0.25">
      <c r="A53" s="90">
        <v>5750</v>
      </c>
      <c r="B53" s="193">
        <f t="shared" ref="B53:AO53" si="31">ROUND(B108*РАСЧЕТНЫЙ_КОЭФФИЦИЕНТ,0)</f>
        <v>505804</v>
      </c>
      <c r="C53" s="193">
        <f t="shared" si="31"/>
        <v>521062</v>
      </c>
      <c r="D53" s="193">
        <f t="shared" si="31"/>
        <v>540038</v>
      </c>
      <c r="E53" s="193">
        <f t="shared" si="31"/>
        <v>588144</v>
      </c>
      <c r="F53" s="193">
        <f t="shared" si="31"/>
        <v>602848</v>
      </c>
      <c r="G53" s="193">
        <f t="shared" si="31"/>
        <v>621657</v>
      </c>
      <c r="H53" s="193">
        <f t="shared" si="31"/>
        <v>646348</v>
      </c>
      <c r="I53" s="193">
        <f t="shared" si="31"/>
        <v>672925</v>
      </c>
      <c r="J53" s="193">
        <f t="shared" si="31"/>
        <v>701334</v>
      </c>
      <c r="K53" s="193">
        <f t="shared" si="31"/>
        <v>715705</v>
      </c>
      <c r="L53" s="193">
        <f t="shared" si="31"/>
        <v>741616</v>
      </c>
      <c r="M53" s="193">
        <f t="shared" si="31"/>
        <v>777293</v>
      </c>
      <c r="N53" s="193">
        <f t="shared" si="31"/>
        <v>802262</v>
      </c>
      <c r="O53" s="193">
        <f t="shared" si="31"/>
        <v>823235</v>
      </c>
      <c r="P53" s="193">
        <f t="shared" si="31"/>
        <v>842932</v>
      </c>
      <c r="Q53" s="193">
        <f t="shared" si="31"/>
        <v>887432</v>
      </c>
      <c r="R53" s="193">
        <f t="shared" si="31"/>
        <v>906962</v>
      </c>
      <c r="S53" s="193">
        <f t="shared" si="31"/>
        <v>927547</v>
      </c>
      <c r="T53" s="193">
        <f t="shared" si="31"/>
        <v>953459</v>
      </c>
      <c r="U53" s="193">
        <f t="shared" si="31"/>
        <v>982200</v>
      </c>
      <c r="V53" s="193">
        <f t="shared" si="31"/>
        <v>995683</v>
      </c>
      <c r="W53" s="193">
        <f t="shared" si="31"/>
        <v>1034689</v>
      </c>
      <c r="X53" s="193">
        <f t="shared" si="31"/>
        <v>1044122</v>
      </c>
      <c r="Y53" s="193">
        <f t="shared" si="31"/>
        <v>1058493</v>
      </c>
      <c r="Z53" s="193">
        <f t="shared" si="31"/>
        <v>1188328</v>
      </c>
      <c r="AA53" s="193">
        <f t="shared" si="31"/>
        <v>1221175</v>
      </c>
      <c r="AB53" s="193">
        <f t="shared" si="31"/>
        <v>1233049</v>
      </c>
      <c r="AC53" s="193">
        <f t="shared" si="31"/>
        <v>1279213</v>
      </c>
      <c r="AD53" s="193">
        <f t="shared" si="31"/>
        <v>1320882</v>
      </c>
      <c r="AE53" s="193">
        <f t="shared" si="31"/>
        <v>1334698</v>
      </c>
      <c r="AF53" s="193">
        <f t="shared" si="31"/>
        <v>1372706</v>
      </c>
      <c r="AG53" s="193">
        <f t="shared" si="31"/>
        <v>1379808</v>
      </c>
      <c r="AH53" s="193">
        <f t="shared" si="31"/>
        <v>1392015</v>
      </c>
      <c r="AI53" s="193">
        <f t="shared" si="31"/>
        <v>1401946</v>
      </c>
      <c r="AJ53" s="193">
        <f t="shared" si="31"/>
        <v>1424141</v>
      </c>
      <c r="AK53" s="193">
        <f t="shared" si="31"/>
        <v>1457321</v>
      </c>
      <c r="AL53" s="193">
        <f t="shared" si="31"/>
        <v>1470082</v>
      </c>
      <c r="AM53" s="193">
        <f t="shared" si="31"/>
        <v>1515691</v>
      </c>
      <c r="AN53" s="193">
        <f t="shared" si="31"/>
        <v>1524181</v>
      </c>
      <c r="AO53" s="193">
        <f t="shared" si="31"/>
        <v>1532559</v>
      </c>
      <c r="AP53" s="104"/>
      <c r="AR53" s="18"/>
      <c r="AS53" s="133"/>
      <c r="AT53" s="133"/>
      <c r="AU53" s="133"/>
      <c r="AV53" s="14"/>
      <c r="AW53" s="133"/>
      <c r="AX53" s="133"/>
      <c r="AY53" s="133"/>
      <c r="AZ53" s="133"/>
    </row>
    <row r="54" spans="1:52" x14ac:dyDescent="0.25">
      <c r="A54" s="90">
        <v>5875</v>
      </c>
      <c r="B54" s="193">
        <f t="shared" ref="B54:AO54" si="32">ROUND(B109*РАСЧЕТНЫЙ_КОЭФФИЦИЕНТ,0)</f>
        <v>516124</v>
      </c>
      <c r="C54" s="193">
        <f t="shared" si="32"/>
        <v>536876</v>
      </c>
      <c r="D54" s="193">
        <f t="shared" si="32"/>
        <v>551413</v>
      </c>
      <c r="E54" s="193">
        <f t="shared" si="32"/>
        <v>593471</v>
      </c>
      <c r="F54" s="193">
        <f t="shared" si="32"/>
        <v>614555</v>
      </c>
      <c r="G54" s="193">
        <f t="shared" si="32"/>
        <v>635861</v>
      </c>
      <c r="H54" s="193">
        <f t="shared" si="32"/>
        <v>655725</v>
      </c>
      <c r="I54" s="193">
        <f t="shared" si="32"/>
        <v>692290</v>
      </c>
      <c r="J54" s="193">
        <f t="shared" si="32"/>
        <v>708991</v>
      </c>
      <c r="K54" s="193">
        <f t="shared" si="32"/>
        <v>730075</v>
      </c>
      <c r="L54" s="193">
        <f t="shared" si="32"/>
        <v>749218</v>
      </c>
      <c r="M54" s="193">
        <f t="shared" si="32"/>
        <v>789888</v>
      </c>
      <c r="N54" s="193">
        <f t="shared" si="32"/>
        <v>810640</v>
      </c>
      <c r="O54" s="193">
        <f t="shared" si="32"/>
        <v>838660</v>
      </c>
      <c r="P54" s="193">
        <f t="shared" si="32"/>
        <v>851422</v>
      </c>
      <c r="Q54" s="193">
        <f t="shared" si="32"/>
        <v>896864</v>
      </c>
      <c r="R54" s="193">
        <f t="shared" si="32"/>
        <v>925051</v>
      </c>
      <c r="S54" s="193">
        <f t="shared" si="32"/>
        <v>951129</v>
      </c>
      <c r="T54" s="193">
        <f t="shared" si="32"/>
        <v>963224</v>
      </c>
      <c r="U54" s="193">
        <f t="shared" si="32"/>
        <v>993020</v>
      </c>
      <c r="V54" s="193">
        <f t="shared" si="32"/>
        <v>1009000</v>
      </c>
      <c r="W54" s="193">
        <f t="shared" si="32"/>
        <v>1040016</v>
      </c>
      <c r="X54" s="193">
        <f t="shared" si="32"/>
        <v>1054387</v>
      </c>
      <c r="Y54" s="193">
        <f t="shared" si="32"/>
        <v>1081741</v>
      </c>
      <c r="Z54" s="193">
        <f t="shared" si="32"/>
        <v>1199370</v>
      </c>
      <c r="AA54" s="193">
        <f t="shared" si="32"/>
        <v>1232162</v>
      </c>
      <c r="AB54" s="193">
        <f t="shared" si="32"/>
        <v>1272277</v>
      </c>
      <c r="AC54" s="193">
        <f t="shared" si="32"/>
        <v>1299077</v>
      </c>
      <c r="AD54" s="193">
        <f t="shared" si="32"/>
        <v>1345906</v>
      </c>
      <c r="AE54" s="193">
        <f t="shared" si="32"/>
        <v>1367379</v>
      </c>
      <c r="AF54" s="193">
        <f t="shared" si="32"/>
        <v>1384746</v>
      </c>
      <c r="AG54" s="193">
        <f t="shared" si="32"/>
        <v>1392015</v>
      </c>
      <c r="AH54" s="193">
        <f t="shared" si="32"/>
        <v>1404277</v>
      </c>
      <c r="AI54" s="193">
        <f t="shared" si="32"/>
        <v>1422199</v>
      </c>
      <c r="AJ54" s="193">
        <f t="shared" si="32"/>
        <v>1459263</v>
      </c>
      <c r="AK54" s="193">
        <f t="shared" si="32"/>
        <v>1492609</v>
      </c>
      <c r="AL54" s="193">
        <f t="shared" si="32"/>
        <v>1511419</v>
      </c>
      <c r="AM54" s="193">
        <f t="shared" si="32"/>
        <v>1531837</v>
      </c>
      <c r="AN54" s="193">
        <f t="shared" si="32"/>
        <v>1545487</v>
      </c>
      <c r="AO54" s="193">
        <f t="shared" si="32"/>
        <v>1566072</v>
      </c>
      <c r="AP54" s="104"/>
      <c r="AQ54" s="134" t="s">
        <v>263</v>
      </c>
      <c r="AR54" s="18"/>
      <c r="AS54" s="133"/>
      <c r="AT54" s="133"/>
      <c r="AU54" s="133"/>
      <c r="AV54" s="134" t="s">
        <v>263</v>
      </c>
      <c r="AW54" s="133"/>
      <c r="AX54" s="133"/>
      <c r="AY54" s="133"/>
      <c r="AZ54" s="133"/>
    </row>
    <row r="55" spans="1:52" x14ac:dyDescent="0.25">
      <c r="A55" s="90">
        <v>6000</v>
      </c>
      <c r="B55" s="193">
        <f t="shared" ref="B55:AO55" si="33">ROUND(B110*РАСЧЕТНЫЙ_КОЭФФИЦИЕНТ,0)</f>
        <v>535100</v>
      </c>
      <c r="C55" s="193">
        <f t="shared" si="33"/>
        <v>544477</v>
      </c>
      <c r="D55" s="193">
        <f t="shared" si="33"/>
        <v>571110</v>
      </c>
      <c r="E55" s="193">
        <f t="shared" si="33"/>
        <v>602348</v>
      </c>
      <c r="F55" s="193">
        <f t="shared" si="33"/>
        <v>621879</v>
      </c>
      <c r="G55" s="193">
        <f t="shared" si="33"/>
        <v>644905</v>
      </c>
      <c r="H55" s="193">
        <f t="shared" si="33"/>
        <v>668154</v>
      </c>
      <c r="I55" s="193">
        <f t="shared" si="33"/>
        <v>701667</v>
      </c>
      <c r="J55" s="193">
        <f t="shared" si="33"/>
        <v>718701</v>
      </c>
      <c r="K55" s="193">
        <f t="shared" si="33"/>
        <v>740174</v>
      </c>
      <c r="L55" s="193">
        <f t="shared" si="33"/>
        <v>763422</v>
      </c>
      <c r="M55" s="193">
        <f t="shared" si="33"/>
        <v>800708</v>
      </c>
      <c r="N55" s="193">
        <f t="shared" si="33"/>
        <v>821959</v>
      </c>
      <c r="O55" s="193">
        <f t="shared" si="33"/>
        <v>850201</v>
      </c>
      <c r="P55" s="193">
        <f t="shared" si="33"/>
        <v>862241</v>
      </c>
      <c r="Q55" s="193">
        <f t="shared" si="33"/>
        <v>908738</v>
      </c>
      <c r="R55" s="193">
        <f t="shared" si="33"/>
        <v>936924</v>
      </c>
      <c r="S55" s="193">
        <f t="shared" si="33"/>
        <v>964112</v>
      </c>
      <c r="T55" s="193">
        <f t="shared" si="33"/>
        <v>976707</v>
      </c>
      <c r="U55" s="193">
        <f t="shared" si="33"/>
        <v>1024758</v>
      </c>
      <c r="V55" s="193">
        <f t="shared" si="33"/>
        <v>1041958</v>
      </c>
      <c r="W55" s="193">
        <f t="shared" si="33"/>
        <v>1067370</v>
      </c>
      <c r="X55" s="193">
        <f t="shared" si="33"/>
        <v>1087955</v>
      </c>
      <c r="Y55" s="193">
        <f t="shared" si="33"/>
        <v>1117196</v>
      </c>
      <c r="Z55" s="193">
        <f t="shared" si="33"/>
        <v>1235879</v>
      </c>
      <c r="AA55" s="193">
        <f t="shared" si="33"/>
        <v>1269614</v>
      </c>
      <c r="AB55" s="193">
        <f t="shared" si="33"/>
        <v>1310618</v>
      </c>
      <c r="AC55" s="193">
        <f t="shared" si="33"/>
        <v>1337584</v>
      </c>
      <c r="AD55" s="193">
        <f t="shared" si="33"/>
        <v>1387409</v>
      </c>
      <c r="AE55" s="193">
        <f t="shared" si="33"/>
        <v>1409049</v>
      </c>
      <c r="AF55" s="193">
        <f t="shared" si="33"/>
        <v>1419147</v>
      </c>
      <c r="AG55" s="193">
        <f t="shared" si="33"/>
        <v>1426083</v>
      </c>
      <c r="AH55" s="193">
        <f t="shared" si="33"/>
        <v>1446668</v>
      </c>
      <c r="AI55" s="193">
        <f t="shared" si="33"/>
        <v>1465477</v>
      </c>
      <c r="AJ55" s="193">
        <f t="shared" si="33"/>
        <v>1504317</v>
      </c>
      <c r="AK55" s="193">
        <f t="shared" si="33"/>
        <v>1538218</v>
      </c>
      <c r="AL55" s="193">
        <f t="shared" si="33"/>
        <v>1549426</v>
      </c>
      <c r="AM55" s="193">
        <f t="shared" si="33"/>
        <v>1578334</v>
      </c>
      <c r="AN55" s="193">
        <f t="shared" si="33"/>
        <v>1592483</v>
      </c>
      <c r="AO55" s="193">
        <f t="shared" si="33"/>
        <v>1605300</v>
      </c>
      <c r="AP55" s="104"/>
      <c r="AQ55" s="134" t="s">
        <v>262</v>
      </c>
      <c r="AR55" s="14"/>
      <c r="AS55" s="14"/>
      <c r="AT55" s="14"/>
      <c r="AU55" s="14"/>
      <c r="AV55" s="134" t="s">
        <v>264</v>
      </c>
      <c r="AW55" s="14"/>
      <c r="AX55" s="133"/>
      <c r="AY55" s="133"/>
      <c r="AZ55" s="133"/>
    </row>
    <row r="56" spans="1:52" ht="7.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</row>
    <row r="57" spans="1:52" x14ac:dyDescent="0.25">
      <c r="A57" s="14"/>
      <c r="B57" s="114"/>
      <c r="C57" s="14" t="s">
        <v>561</v>
      </c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 t="s">
        <v>518</v>
      </c>
      <c r="AR57" s="14"/>
      <c r="AS57" s="14"/>
      <c r="AT57" s="14"/>
      <c r="AU57" s="14"/>
      <c r="AV57" s="14"/>
      <c r="AW57" s="14"/>
      <c r="AX57" s="14"/>
      <c r="AY57" s="14"/>
      <c r="AZ57" s="14"/>
    </row>
    <row r="58" spans="1:52" x14ac:dyDescent="0.25">
      <c r="A58" s="14"/>
      <c r="B58" s="14"/>
      <c r="C58" s="63" t="s">
        <v>211</v>
      </c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</row>
    <row r="59" spans="1:52" ht="9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</row>
    <row r="60" spans="1:52" ht="13.5" customHeight="1" x14ac:dyDescent="0.25">
      <c r="A60" s="14"/>
      <c r="B60" s="14"/>
      <c r="C60" s="14"/>
      <c r="D60" s="78" t="s">
        <v>454</v>
      </c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79"/>
      <c r="V60" s="78" t="s">
        <v>123</v>
      </c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14"/>
      <c r="AH60" s="14"/>
      <c r="AI60" s="14"/>
      <c r="AJ60" s="1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</row>
    <row r="61" spans="1:52" ht="15" customHeight="1" x14ac:dyDescent="0.25">
      <c r="A61" s="14"/>
      <c r="B61" s="14"/>
      <c r="C61" s="14"/>
      <c r="D61" s="636" t="s">
        <v>638</v>
      </c>
      <c r="E61" s="636"/>
      <c r="F61" s="636"/>
      <c r="G61" s="636"/>
      <c r="H61" s="636"/>
      <c r="I61" s="636"/>
      <c r="J61" s="636"/>
      <c r="K61" s="636"/>
      <c r="L61" s="636"/>
      <c r="M61" s="636"/>
      <c r="N61" s="636"/>
      <c r="O61" s="636"/>
      <c r="P61" s="636"/>
      <c r="Q61" s="636"/>
      <c r="R61" s="636"/>
      <c r="S61" s="14"/>
      <c r="T61" s="14"/>
      <c r="U61" s="79"/>
      <c r="V61" s="636" t="s">
        <v>438</v>
      </c>
      <c r="W61" s="636"/>
      <c r="X61" s="636"/>
      <c r="Y61" s="636"/>
      <c r="Z61" s="636"/>
      <c r="AA61" s="636"/>
      <c r="AB61" s="636"/>
      <c r="AC61" s="636"/>
      <c r="AD61" s="636"/>
      <c r="AE61" s="636"/>
      <c r="AF61" s="636"/>
      <c r="AG61" s="636"/>
      <c r="AH61" s="14"/>
      <c r="AI61" s="1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</row>
    <row r="62" spans="1:52" x14ac:dyDescent="0.25">
      <c r="A62" s="14"/>
      <c r="B62" s="14"/>
      <c r="C62" s="14"/>
      <c r="D62" s="636"/>
      <c r="E62" s="636"/>
      <c r="F62" s="636"/>
      <c r="G62" s="636"/>
      <c r="H62" s="636"/>
      <c r="I62" s="636"/>
      <c r="J62" s="636"/>
      <c r="K62" s="636"/>
      <c r="L62" s="636"/>
      <c r="M62" s="636"/>
      <c r="N62" s="636"/>
      <c r="O62" s="636"/>
      <c r="P62" s="636"/>
      <c r="Q62" s="636"/>
      <c r="R62" s="636"/>
      <c r="S62" s="14"/>
      <c r="T62" s="14"/>
      <c r="U62" s="79"/>
      <c r="V62" s="636"/>
      <c r="W62" s="636"/>
      <c r="X62" s="636"/>
      <c r="Y62" s="636"/>
      <c r="Z62" s="636"/>
      <c r="AA62" s="636"/>
      <c r="AB62" s="636"/>
      <c r="AC62" s="636"/>
      <c r="AD62" s="636"/>
      <c r="AE62" s="636"/>
      <c r="AF62" s="636"/>
      <c r="AG62" s="636"/>
      <c r="AH62" s="14"/>
      <c r="AI62" s="1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</row>
    <row r="63" spans="1:52" ht="45" customHeight="1" x14ac:dyDescent="0.25">
      <c r="A63" s="14"/>
      <c r="B63" s="14"/>
      <c r="C63" s="14"/>
      <c r="D63" s="636"/>
      <c r="E63" s="636"/>
      <c r="F63" s="636"/>
      <c r="G63" s="636"/>
      <c r="H63" s="636"/>
      <c r="I63" s="636"/>
      <c r="J63" s="636"/>
      <c r="K63" s="636"/>
      <c r="L63" s="636"/>
      <c r="M63" s="636"/>
      <c r="N63" s="636"/>
      <c r="O63" s="636"/>
      <c r="P63" s="636"/>
      <c r="Q63" s="636"/>
      <c r="R63" s="636"/>
      <c r="S63" s="14"/>
      <c r="T63" s="14"/>
      <c r="U63" s="14"/>
      <c r="V63" s="636"/>
      <c r="W63" s="636"/>
      <c r="X63" s="636"/>
      <c r="Y63" s="636"/>
      <c r="Z63" s="636"/>
      <c r="AA63" s="636"/>
      <c r="AB63" s="636"/>
      <c r="AC63" s="636"/>
      <c r="AD63" s="636"/>
      <c r="AE63" s="636"/>
      <c r="AF63" s="636"/>
      <c r="AG63" s="636"/>
      <c r="AH63" s="14"/>
      <c r="AI63" s="1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</row>
    <row r="64" spans="1:52" ht="3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</row>
    <row r="65" spans="1:52" ht="15.75" x14ac:dyDescent="0.25">
      <c r="A65" s="14"/>
      <c r="B65" s="14"/>
      <c r="C65" s="14"/>
      <c r="D65" s="78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78"/>
      <c r="V65" s="78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</row>
    <row r="66" spans="1:52" ht="15" customHeight="1" x14ac:dyDescent="0.25">
      <c r="A66" s="14"/>
      <c r="B66" s="14"/>
      <c r="C66" s="14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14"/>
      <c r="T66" s="14"/>
      <c r="U66" s="79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14"/>
      <c r="AI66" s="14"/>
      <c r="AJ66" s="1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</row>
    <row r="67" spans="1:52" ht="15" customHeight="1" x14ac:dyDescent="0.25">
      <c r="A67" s="14"/>
      <c r="B67" s="14"/>
      <c r="C67" s="14"/>
      <c r="D67" s="78" t="s">
        <v>456</v>
      </c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14"/>
      <c r="T67" s="14"/>
      <c r="U67" s="79"/>
      <c r="V67" s="78" t="s">
        <v>458</v>
      </c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14"/>
      <c r="AI67" s="1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</row>
    <row r="68" spans="1:52" ht="15" customHeight="1" x14ac:dyDescent="0.25">
      <c r="A68" s="14"/>
      <c r="B68" s="14"/>
      <c r="C68" s="14"/>
      <c r="D68" s="832" t="s">
        <v>455</v>
      </c>
      <c r="E68" s="832"/>
      <c r="F68" s="832"/>
      <c r="G68" s="832"/>
      <c r="H68" s="832"/>
      <c r="I68" s="832"/>
      <c r="J68" s="832"/>
      <c r="K68" s="832"/>
      <c r="L68" s="832"/>
      <c r="M68" s="832"/>
      <c r="N68" s="832"/>
      <c r="O68" s="832"/>
      <c r="P68" s="832"/>
      <c r="Q68" s="832"/>
      <c r="R68" s="832"/>
      <c r="S68" s="14"/>
      <c r="T68" s="14"/>
      <c r="U68" s="79"/>
      <c r="V68" s="636" t="s">
        <v>457</v>
      </c>
      <c r="W68" s="636"/>
      <c r="X68" s="636"/>
      <c r="Y68" s="636"/>
      <c r="Z68" s="636"/>
      <c r="AA68" s="636"/>
      <c r="AB68" s="636"/>
      <c r="AC68" s="636"/>
      <c r="AD68" s="636"/>
      <c r="AE68" s="636"/>
      <c r="AF68" s="636"/>
      <c r="AG68" s="636"/>
      <c r="AH68" s="636"/>
      <c r="AI68" s="636"/>
      <c r="AJ68" s="636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</row>
    <row r="69" spans="1:52" ht="13.5" customHeight="1" x14ac:dyDescent="0.25">
      <c r="A69" s="14"/>
      <c r="B69" s="14"/>
      <c r="C69" s="14"/>
      <c r="D69" s="832"/>
      <c r="E69" s="832"/>
      <c r="F69" s="832"/>
      <c r="G69" s="832"/>
      <c r="H69" s="832"/>
      <c r="I69" s="832"/>
      <c r="J69" s="832"/>
      <c r="K69" s="832"/>
      <c r="L69" s="832"/>
      <c r="M69" s="832"/>
      <c r="N69" s="832"/>
      <c r="O69" s="832"/>
      <c r="P69" s="832"/>
      <c r="Q69" s="832"/>
      <c r="R69" s="832"/>
      <c r="S69" s="14"/>
      <c r="T69" s="14"/>
      <c r="U69" s="77"/>
      <c r="V69" s="636"/>
      <c r="W69" s="636"/>
      <c r="X69" s="636"/>
      <c r="Y69" s="636"/>
      <c r="Z69" s="636"/>
      <c r="AA69" s="636"/>
      <c r="AB69" s="636"/>
      <c r="AC69" s="636"/>
      <c r="AD69" s="636"/>
      <c r="AE69" s="636"/>
      <c r="AF69" s="636"/>
      <c r="AG69" s="636"/>
      <c r="AH69" s="636"/>
      <c r="AI69" s="636"/>
      <c r="AJ69" s="636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</row>
    <row r="70" spans="1:52" ht="12" customHeight="1" x14ac:dyDescent="0.25">
      <c r="A70" s="14"/>
      <c r="B70" s="14"/>
      <c r="C70" s="14"/>
      <c r="D70" s="832"/>
      <c r="E70" s="832"/>
      <c r="F70" s="832"/>
      <c r="G70" s="832"/>
      <c r="H70" s="832"/>
      <c r="I70" s="832"/>
      <c r="J70" s="832"/>
      <c r="K70" s="832"/>
      <c r="L70" s="832"/>
      <c r="M70" s="832"/>
      <c r="N70" s="832"/>
      <c r="O70" s="832"/>
      <c r="P70" s="832"/>
      <c r="Q70" s="832"/>
      <c r="R70" s="832"/>
      <c r="S70" s="14"/>
      <c r="T70" s="14"/>
      <c r="U70" s="14"/>
      <c r="V70" s="636"/>
      <c r="W70" s="636"/>
      <c r="X70" s="636"/>
      <c r="Y70" s="636"/>
      <c r="Z70" s="636"/>
      <c r="AA70" s="636"/>
      <c r="AB70" s="636"/>
      <c r="AC70" s="636"/>
      <c r="AD70" s="636"/>
      <c r="AE70" s="636"/>
      <c r="AF70" s="636"/>
      <c r="AG70" s="636"/>
      <c r="AH70" s="636"/>
      <c r="AI70" s="636"/>
      <c r="AJ70" s="636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</row>
    <row r="71" spans="1:52" x14ac:dyDescent="0.25">
      <c r="A71" s="14"/>
      <c r="B71" s="14"/>
      <c r="C71" s="14"/>
      <c r="D71" s="832"/>
      <c r="E71" s="832"/>
      <c r="F71" s="832"/>
      <c r="G71" s="832"/>
      <c r="H71" s="832"/>
      <c r="I71" s="832"/>
      <c r="J71" s="832"/>
      <c r="K71" s="832"/>
      <c r="L71" s="832"/>
      <c r="M71" s="832"/>
      <c r="N71" s="832"/>
      <c r="O71" s="832"/>
      <c r="P71" s="832"/>
      <c r="Q71" s="832"/>
      <c r="R71" s="832"/>
      <c r="S71" s="14"/>
      <c r="T71" s="14"/>
      <c r="U71" s="14"/>
      <c r="V71" s="636"/>
      <c r="W71" s="636"/>
      <c r="X71" s="636"/>
      <c r="Y71" s="636"/>
      <c r="Z71" s="636"/>
      <c r="AA71" s="636"/>
      <c r="AB71" s="636"/>
      <c r="AC71" s="636"/>
      <c r="AD71" s="636"/>
      <c r="AE71" s="636"/>
      <c r="AF71" s="636"/>
      <c r="AG71" s="636"/>
      <c r="AH71" s="636"/>
      <c r="AI71" s="636"/>
      <c r="AJ71" s="636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</row>
    <row r="72" spans="1:52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</row>
    <row r="73" spans="1:52" ht="17.25" x14ac:dyDescent="0.3">
      <c r="A73" s="80" t="s">
        <v>876</v>
      </c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</row>
    <row r="74" spans="1:52" ht="15.75" hidden="1" thickBot="1" x14ac:dyDescent="0.3"/>
    <row r="75" spans="1:52" s="81" customFormat="1" ht="15.75" hidden="1" thickBot="1" x14ac:dyDescent="0.3">
      <c r="A75" s="81" t="s">
        <v>825</v>
      </c>
      <c r="F75" s="82">
        <f>Курс_прайса*Региональная_наценка_AluTrend_ALP*Розничная_наценка_AluTrend_ALP*Дилерская_наценка_AluTrend_ALP*(1-ЦУ_AluTrend_ALP)</f>
        <v>55.485275999999999</v>
      </c>
    </row>
    <row r="76" spans="1:52" s="81" customFormat="1" hidden="1" x14ac:dyDescent="0.25">
      <c r="A76" s="94"/>
      <c r="B76" s="95">
        <v>2125</v>
      </c>
      <c r="C76" s="95">
        <v>2250</v>
      </c>
      <c r="D76" s="95">
        <v>2375</v>
      </c>
      <c r="E76" s="95">
        <v>2500</v>
      </c>
      <c r="F76" s="95">
        <v>2625</v>
      </c>
      <c r="G76" s="95">
        <v>2750</v>
      </c>
      <c r="H76" s="95">
        <v>2875</v>
      </c>
      <c r="I76" s="95">
        <v>3000</v>
      </c>
      <c r="J76" s="95">
        <v>3125</v>
      </c>
      <c r="K76" s="95">
        <v>3250</v>
      </c>
      <c r="L76" s="95">
        <v>3375</v>
      </c>
      <c r="M76" s="95">
        <v>3500</v>
      </c>
      <c r="N76" s="95">
        <v>3625</v>
      </c>
      <c r="O76" s="95">
        <v>3750</v>
      </c>
      <c r="P76" s="95">
        <v>3875</v>
      </c>
      <c r="Q76" s="95">
        <v>4000</v>
      </c>
      <c r="R76" s="95">
        <v>4125</v>
      </c>
      <c r="S76" s="95">
        <v>4250</v>
      </c>
      <c r="T76" s="95">
        <v>4375</v>
      </c>
      <c r="U76" s="95">
        <v>4500</v>
      </c>
      <c r="V76" s="95">
        <v>4625</v>
      </c>
      <c r="W76" s="95">
        <v>4750</v>
      </c>
      <c r="X76" s="95">
        <v>4875</v>
      </c>
      <c r="Y76" s="95">
        <v>5000</v>
      </c>
      <c r="Z76" s="95">
        <v>5125</v>
      </c>
      <c r="AA76" s="95">
        <v>5250</v>
      </c>
      <c r="AB76" s="95">
        <v>5375</v>
      </c>
      <c r="AC76" s="95">
        <v>5500</v>
      </c>
      <c r="AD76" s="95">
        <v>5625</v>
      </c>
      <c r="AE76" s="95">
        <v>5750</v>
      </c>
      <c r="AF76" s="95">
        <v>5875</v>
      </c>
      <c r="AG76" s="95">
        <v>6000</v>
      </c>
      <c r="AH76" s="95">
        <v>6125</v>
      </c>
      <c r="AI76" s="95">
        <v>6250</v>
      </c>
      <c r="AJ76" s="95">
        <v>6375</v>
      </c>
      <c r="AK76" s="95">
        <v>6500</v>
      </c>
      <c r="AL76" s="95">
        <v>6625</v>
      </c>
      <c r="AM76" s="95">
        <v>6750</v>
      </c>
      <c r="AN76" s="95">
        <v>6875</v>
      </c>
      <c r="AO76" s="96">
        <v>7000</v>
      </c>
    </row>
    <row r="77" spans="1:52" s="81" customFormat="1" hidden="1" x14ac:dyDescent="0.25">
      <c r="A77" s="97">
        <v>1875</v>
      </c>
      <c r="B77" s="84">
        <v>3553</v>
      </c>
      <c r="C77" s="84">
        <v>3802</v>
      </c>
      <c r="D77" s="84">
        <v>3898</v>
      </c>
      <c r="E77" s="84">
        <v>3978</v>
      </c>
      <c r="F77" s="84">
        <v>4192</v>
      </c>
      <c r="G77" s="84">
        <v>4413</v>
      </c>
      <c r="H77" s="84">
        <v>4509</v>
      </c>
      <c r="I77" s="84">
        <v>4595</v>
      </c>
      <c r="J77" s="84">
        <v>4982</v>
      </c>
      <c r="K77" s="84">
        <v>5068</v>
      </c>
      <c r="L77" s="84">
        <v>5174</v>
      </c>
      <c r="M77" s="84">
        <v>5247</v>
      </c>
      <c r="N77" s="84">
        <v>5493</v>
      </c>
      <c r="O77" s="84">
        <v>5714</v>
      </c>
      <c r="P77" s="84">
        <v>5826</v>
      </c>
      <c r="Q77" s="84">
        <v>5925</v>
      </c>
      <c r="R77" s="84">
        <v>6248</v>
      </c>
      <c r="S77" s="84">
        <v>6360</v>
      </c>
      <c r="T77" s="84">
        <v>6453</v>
      </c>
      <c r="U77" s="84">
        <v>6549</v>
      </c>
      <c r="V77" s="84">
        <v>6859</v>
      </c>
      <c r="W77" s="84">
        <v>7153</v>
      </c>
      <c r="X77" s="84">
        <v>7239</v>
      </c>
      <c r="Y77" s="84">
        <v>7342</v>
      </c>
      <c r="Z77" s="84">
        <v>7450</v>
      </c>
      <c r="AA77" s="84">
        <v>7706</v>
      </c>
      <c r="AB77" s="84">
        <v>7844</v>
      </c>
      <c r="AC77" s="84">
        <v>7965</v>
      </c>
      <c r="AD77" s="84">
        <v>8083</v>
      </c>
      <c r="AE77" s="84">
        <v>8202</v>
      </c>
      <c r="AF77" s="84">
        <v>8451</v>
      </c>
      <c r="AG77" s="84">
        <v>8586</v>
      </c>
      <c r="AH77" s="84">
        <v>8867</v>
      </c>
      <c r="AI77" s="84">
        <v>9132</v>
      </c>
      <c r="AJ77" s="84">
        <v>9267</v>
      </c>
      <c r="AK77" s="84">
        <v>9391</v>
      </c>
      <c r="AL77" s="84">
        <v>9513</v>
      </c>
      <c r="AM77" s="84">
        <v>9788</v>
      </c>
      <c r="AN77" s="84">
        <v>9922</v>
      </c>
      <c r="AO77" s="98">
        <v>10044</v>
      </c>
    </row>
    <row r="78" spans="1:52" s="81" customFormat="1" hidden="1" x14ac:dyDescent="0.25">
      <c r="A78" s="97">
        <v>2000</v>
      </c>
      <c r="B78" s="84">
        <v>3626</v>
      </c>
      <c r="C78" s="84">
        <v>3882</v>
      </c>
      <c r="D78" s="84">
        <v>3978</v>
      </c>
      <c r="E78" s="84">
        <v>4061</v>
      </c>
      <c r="F78" s="84">
        <v>4278</v>
      </c>
      <c r="G78" s="84">
        <v>4505</v>
      </c>
      <c r="H78" s="84">
        <v>4598</v>
      </c>
      <c r="I78" s="84">
        <v>4688</v>
      </c>
      <c r="J78" s="84">
        <v>5087</v>
      </c>
      <c r="K78" s="84">
        <v>5174</v>
      </c>
      <c r="L78" s="84">
        <v>5276</v>
      </c>
      <c r="M78" s="84">
        <v>5359</v>
      </c>
      <c r="N78" s="84">
        <v>5609</v>
      </c>
      <c r="O78" s="84">
        <v>5832</v>
      </c>
      <c r="P78" s="84">
        <v>5941</v>
      </c>
      <c r="Q78" s="84">
        <v>6047</v>
      </c>
      <c r="R78" s="84">
        <v>6376</v>
      </c>
      <c r="S78" s="84">
        <v>6488</v>
      </c>
      <c r="T78" s="84">
        <v>6587</v>
      </c>
      <c r="U78" s="84">
        <v>6686</v>
      </c>
      <c r="V78" s="84">
        <v>7000</v>
      </c>
      <c r="W78" s="84">
        <v>7300</v>
      </c>
      <c r="X78" s="84">
        <v>7390</v>
      </c>
      <c r="Y78" s="84">
        <v>7492</v>
      </c>
      <c r="Z78" s="84">
        <v>7604</v>
      </c>
      <c r="AA78" s="84">
        <v>7866</v>
      </c>
      <c r="AB78" s="84">
        <v>8004</v>
      </c>
      <c r="AC78" s="84">
        <v>8128</v>
      </c>
      <c r="AD78" s="84">
        <v>8250</v>
      </c>
      <c r="AE78" s="84">
        <v>8368</v>
      </c>
      <c r="AF78" s="84">
        <v>8621</v>
      </c>
      <c r="AG78" s="84">
        <v>8758</v>
      </c>
      <c r="AH78" s="84">
        <v>9046</v>
      </c>
      <c r="AI78" s="84">
        <v>9315</v>
      </c>
      <c r="AJ78" s="84">
        <v>9455</v>
      </c>
      <c r="AK78" s="84">
        <v>9590</v>
      </c>
      <c r="AL78" s="84">
        <v>9708</v>
      </c>
      <c r="AM78" s="84">
        <v>9992</v>
      </c>
      <c r="AN78" s="84">
        <v>10124</v>
      </c>
      <c r="AO78" s="98">
        <v>10248</v>
      </c>
    </row>
    <row r="79" spans="1:52" s="81" customFormat="1" hidden="1" x14ac:dyDescent="0.25">
      <c r="A79" s="97">
        <v>2125</v>
      </c>
      <c r="B79" s="84">
        <v>3744</v>
      </c>
      <c r="C79" s="84">
        <v>3898</v>
      </c>
      <c r="D79" s="84">
        <v>4061</v>
      </c>
      <c r="E79" s="84">
        <v>4275</v>
      </c>
      <c r="F79" s="84">
        <v>4368</v>
      </c>
      <c r="G79" s="84">
        <v>4595</v>
      </c>
      <c r="H79" s="84">
        <v>4697</v>
      </c>
      <c r="I79" s="84">
        <v>4931</v>
      </c>
      <c r="J79" s="84">
        <v>5190</v>
      </c>
      <c r="K79" s="84">
        <v>5289</v>
      </c>
      <c r="L79" s="84">
        <v>5391</v>
      </c>
      <c r="M79" s="84">
        <v>5660</v>
      </c>
      <c r="N79" s="84">
        <v>5717</v>
      </c>
      <c r="O79" s="84">
        <v>5941</v>
      </c>
      <c r="P79" s="84">
        <v>6047</v>
      </c>
      <c r="Q79" s="84">
        <v>6341</v>
      </c>
      <c r="R79" s="84">
        <v>6501</v>
      </c>
      <c r="S79" s="84">
        <v>6645</v>
      </c>
      <c r="T79" s="84">
        <v>6718</v>
      </c>
      <c r="U79" s="84">
        <v>7012</v>
      </c>
      <c r="V79" s="84">
        <v>7134</v>
      </c>
      <c r="W79" s="84">
        <v>7460</v>
      </c>
      <c r="X79" s="84">
        <v>7559</v>
      </c>
      <c r="Y79" s="84">
        <v>7674</v>
      </c>
      <c r="Z79" s="84">
        <v>7888</v>
      </c>
      <c r="AA79" s="84">
        <v>8173</v>
      </c>
      <c r="AB79" s="84">
        <v>8298</v>
      </c>
      <c r="AC79" s="84">
        <v>8422</v>
      </c>
      <c r="AD79" s="84">
        <v>8541</v>
      </c>
      <c r="AE79" s="84">
        <v>8669</v>
      </c>
      <c r="AF79" s="84">
        <v>8937</v>
      </c>
      <c r="AG79" s="84">
        <v>9056</v>
      </c>
      <c r="AH79" s="84">
        <v>9375</v>
      </c>
      <c r="AI79" s="84">
        <v>9622</v>
      </c>
      <c r="AJ79" s="84">
        <v>9762</v>
      </c>
      <c r="AK79" s="84">
        <v>9893</v>
      </c>
      <c r="AL79" s="84">
        <v>10031</v>
      </c>
      <c r="AM79" s="84">
        <v>10293</v>
      </c>
      <c r="AN79" s="84">
        <v>10427</v>
      </c>
      <c r="AO79" s="98">
        <v>10542</v>
      </c>
    </row>
    <row r="80" spans="1:52" s="81" customFormat="1" hidden="1" x14ac:dyDescent="0.25">
      <c r="A80" s="97">
        <v>2250</v>
      </c>
      <c r="B80" s="84">
        <v>3885</v>
      </c>
      <c r="C80" s="84">
        <v>4070</v>
      </c>
      <c r="D80" s="84">
        <v>4170</v>
      </c>
      <c r="E80" s="84">
        <v>4486</v>
      </c>
      <c r="F80" s="84">
        <v>4620</v>
      </c>
      <c r="G80" s="84">
        <v>4803</v>
      </c>
      <c r="H80" s="84">
        <v>4902</v>
      </c>
      <c r="I80" s="84">
        <v>5260</v>
      </c>
      <c r="J80" s="84">
        <v>5388</v>
      </c>
      <c r="K80" s="84">
        <v>5487</v>
      </c>
      <c r="L80" s="84">
        <v>5704</v>
      </c>
      <c r="M80" s="84">
        <v>5804</v>
      </c>
      <c r="N80" s="84">
        <v>6107</v>
      </c>
      <c r="O80" s="84">
        <v>6248</v>
      </c>
      <c r="P80" s="84">
        <v>6350</v>
      </c>
      <c r="Q80" s="84">
        <v>6584</v>
      </c>
      <c r="R80" s="84">
        <v>6904</v>
      </c>
      <c r="S80" s="84">
        <v>7038</v>
      </c>
      <c r="T80" s="84">
        <v>7150</v>
      </c>
      <c r="U80" s="84">
        <v>7275</v>
      </c>
      <c r="V80" s="84">
        <v>7623</v>
      </c>
      <c r="W80" s="84">
        <v>7729</v>
      </c>
      <c r="X80" s="84">
        <v>7837</v>
      </c>
      <c r="Y80" s="84">
        <v>8179</v>
      </c>
      <c r="Z80" s="84">
        <v>8227</v>
      </c>
      <c r="AA80" s="84">
        <v>8310</v>
      </c>
      <c r="AB80" s="84">
        <v>8432</v>
      </c>
      <c r="AC80" s="84">
        <v>8573</v>
      </c>
      <c r="AD80" s="84">
        <v>8697</v>
      </c>
      <c r="AE80" s="84">
        <v>8851</v>
      </c>
      <c r="AF80" s="84">
        <v>9094</v>
      </c>
      <c r="AG80" s="84">
        <v>9247</v>
      </c>
      <c r="AH80" s="84">
        <v>9561</v>
      </c>
      <c r="AI80" s="84">
        <v>9826</v>
      </c>
      <c r="AJ80" s="84">
        <v>9960</v>
      </c>
      <c r="AK80" s="84">
        <v>10101</v>
      </c>
      <c r="AL80" s="84">
        <v>10245</v>
      </c>
      <c r="AM80" s="84">
        <v>10517</v>
      </c>
      <c r="AN80" s="84">
        <v>10667</v>
      </c>
      <c r="AO80" s="98">
        <v>10798</v>
      </c>
    </row>
    <row r="81" spans="1:41" s="81" customFormat="1" hidden="1" x14ac:dyDescent="0.25">
      <c r="A81" s="97">
        <v>2375</v>
      </c>
      <c r="B81" s="84">
        <v>4035</v>
      </c>
      <c r="C81" s="84">
        <v>4157</v>
      </c>
      <c r="D81" s="84">
        <v>4326</v>
      </c>
      <c r="E81" s="84">
        <v>4553</v>
      </c>
      <c r="F81" s="84">
        <v>4704</v>
      </c>
      <c r="G81" s="84">
        <v>5001</v>
      </c>
      <c r="H81" s="84">
        <v>5087</v>
      </c>
      <c r="I81" s="84">
        <v>5334</v>
      </c>
      <c r="J81" s="84">
        <v>5487</v>
      </c>
      <c r="K81" s="84">
        <v>5586</v>
      </c>
      <c r="L81" s="84">
        <v>5922</v>
      </c>
      <c r="M81" s="84">
        <v>6232</v>
      </c>
      <c r="N81" s="84">
        <v>6347</v>
      </c>
      <c r="O81" s="84">
        <v>6379</v>
      </c>
      <c r="P81" s="84">
        <v>6606</v>
      </c>
      <c r="Q81" s="84">
        <v>6843</v>
      </c>
      <c r="R81" s="84">
        <v>7172</v>
      </c>
      <c r="S81" s="84">
        <v>7313</v>
      </c>
      <c r="T81" s="84">
        <v>7444</v>
      </c>
      <c r="U81" s="84">
        <v>7786</v>
      </c>
      <c r="V81" s="84">
        <v>7914</v>
      </c>
      <c r="W81" s="84">
        <v>8096</v>
      </c>
      <c r="X81" s="84">
        <v>8215</v>
      </c>
      <c r="Y81" s="84">
        <v>8486</v>
      </c>
      <c r="Z81" s="84">
        <v>8835</v>
      </c>
      <c r="AA81" s="84">
        <v>9132</v>
      </c>
      <c r="AB81" s="84">
        <v>9273</v>
      </c>
      <c r="AC81" s="84">
        <v>9433</v>
      </c>
      <c r="AD81" s="84">
        <v>9593</v>
      </c>
      <c r="AE81" s="84">
        <v>9724</v>
      </c>
      <c r="AF81" s="84">
        <v>10050</v>
      </c>
      <c r="AG81" s="84">
        <v>10204</v>
      </c>
      <c r="AH81" s="84">
        <v>10565</v>
      </c>
      <c r="AI81" s="84">
        <v>10859</v>
      </c>
      <c r="AJ81" s="84">
        <v>11019</v>
      </c>
      <c r="AK81" s="84">
        <v>11169</v>
      </c>
      <c r="AL81" s="84">
        <v>11323</v>
      </c>
      <c r="AM81" s="84">
        <v>11623</v>
      </c>
      <c r="AN81" s="84">
        <v>11796</v>
      </c>
      <c r="AO81" s="98">
        <v>11953</v>
      </c>
    </row>
    <row r="82" spans="1:41" s="81" customFormat="1" hidden="1" x14ac:dyDescent="0.25">
      <c r="A82" s="97">
        <v>2500</v>
      </c>
      <c r="B82" s="84">
        <v>4294</v>
      </c>
      <c r="C82" s="84">
        <v>4451</v>
      </c>
      <c r="D82" s="84">
        <v>4534</v>
      </c>
      <c r="E82" s="84">
        <v>4857</v>
      </c>
      <c r="F82" s="84">
        <v>5043</v>
      </c>
      <c r="G82" s="84">
        <v>5340</v>
      </c>
      <c r="H82" s="84">
        <v>5439</v>
      </c>
      <c r="I82" s="84">
        <v>5644</v>
      </c>
      <c r="J82" s="84">
        <v>5810</v>
      </c>
      <c r="K82" s="84">
        <v>6101</v>
      </c>
      <c r="L82" s="84">
        <v>6219</v>
      </c>
      <c r="M82" s="84">
        <v>6513</v>
      </c>
      <c r="N82" s="84">
        <v>6664</v>
      </c>
      <c r="O82" s="84">
        <v>6964</v>
      </c>
      <c r="P82" s="84">
        <v>7067</v>
      </c>
      <c r="Q82" s="84">
        <v>7322</v>
      </c>
      <c r="R82" s="84">
        <v>7518</v>
      </c>
      <c r="S82" s="84">
        <v>7658</v>
      </c>
      <c r="T82" s="84">
        <v>7780</v>
      </c>
      <c r="U82" s="84">
        <v>8138</v>
      </c>
      <c r="V82" s="84">
        <v>8288</v>
      </c>
      <c r="W82" s="84">
        <v>8678</v>
      </c>
      <c r="X82" s="84">
        <v>8787</v>
      </c>
      <c r="Y82" s="84">
        <v>8912</v>
      </c>
      <c r="Z82" s="84">
        <v>9407</v>
      </c>
      <c r="AA82" s="84">
        <v>9740</v>
      </c>
      <c r="AB82" s="84">
        <v>9906</v>
      </c>
      <c r="AC82" s="84">
        <v>10066</v>
      </c>
      <c r="AD82" s="84">
        <v>10229</v>
      </c>
      <c r="AE82" s="84">
        <v>10408</v>
      </c>
      <c r="AF82" s="84">
        <v>10725</v>
      </c>
      <c r="AG82" s="84">
        <v>10885</v>
      </c>
      <c r="AH82" s="84">
        <v>11256</v>
      </c>
      <c r="AI82" s="84">
        <v>11623</v>
      </c>
      <c r="AJ82" s="84">
        <v>11786</v>
      </c>
      <c r="AK82" s="84">
        <v>11956</v>
      </c>
      <c r="AL82" s="84">
        <v>12106</v>
      </c>
      <c r="AM82" s="84">
        <v>12445</v>
      </c>
      <c r="AN82" s="84">
        <v>12621</v>
      </c>
      <c r="AO82" s="98">
        <v>12813</v>
      </c>
    </row>
    <row r="83" spans="1:41" s="81" customFormat="1" hidden="1" x14ac:dyDescent="0.25">
      <c r="A83" s="97">
        <v>2625</v>
      </c>
      <c r="B83" s="84">
        <v>4448</v>
      </c>
      <c r="C83" s="84">
        <v>4573</v>
      </c>
      <c r="D83" s="84">
        <v>4835</v>
      </c>
      <c r="E83" s="84">
        <v>5078</v>
      </c>
      <c r="F83" s="84">
        <v>5254</v>
      </c>
      <c r="G83" s="84">
        <v>5462</v>
      </c>
      <c r="H83" s="84">
        <v>5682</v>
      </c>
      <c r="I83" s="84">
        <v>5954</v>
      </c>
      <c r="J83" s="84">
        <v>6159</v>
      </c>
      <c r="K83" s="84">
        <v>6398</v>
      </c>
      <c r="L83" s="84">
        <v>6529</v>
      </c>
      <c r="M83" s="84">
        <v>6833</v>
      </c>
      <c r="N83" s="84">
        <v>6958</v>
      </c>
      <c r="O83" s="84">
        <v>7297</v>
      </c>
      <c r="P83" s="84">
        <v>7415</v>
      </c>
      <c r="Q83" s="84">
        <v>7537</v>
      </c>
      <c r="R83" s="84">
        <v>7946</v>
      </c>
      <c r="S83" s="84">
        <v>8083</v>
      </c>
      <c r="T83" s="84">
        <v>8224</v>
      </c>
      <c r="U83" s="84">
        <v>8601</v>
      </c>
      <c r="V83" s="84">
        <v>8771</v>
      </c>
      <c r="W83" s="84">
        <v>8982</v>
      </c>
      <c r="X83" s="84">
        <v>9091</v>
      </c>
      <c r="Y83" s="84">
        <v>9391</v>
      </c>
      <c r="Z83" s="84">
        <v>9526</v>
      </c>
      <c r="AA83" s="84">
        <v>9746</v>
      </c>
      <c r="AB83" s="84">
        <v>9900</v>
      </c>
      <c r="AC83" s="84">
        <v>10069</v>
      </c>
      <c r="AD83" s="84">
        <v>10239</v>
      </c>
      <c r="AE83" s="84">
        <v>10386</v>
      </c>
      <c r="AF83" s="84">
        <v>10702</v>
      </c>
      <c r="AG83" s="84">
        <v>10859</v>
      </c>
      <c r="AH83" s="84">
        <v>11623</v>
      </c>
      <c r="AI83" s="84">
        <v>12308</v>
      </c>
      <c r="AJ83" s="84">
        <v>12407</v>
      </c>
      <c r="AK83" s="84">
        <v>12493</v>
      </c>
      <c r="AL83" s="84">
        <v>12560</v>
      </c>
      <c r="AM83" s="84">
        <v>12720</v>
      </c>
      <c r="AN83" s="84">
        <v>12800</v>
      </c>
      <c r="AO83" s="98">
        <v>12832</v>
      </c>
    </row>
    <row r="84" spans="1:41" s="81" customFormat="1" hidden="1" x14ac:dyDescent="0.25">
      <c r="A84" s="97">
        <v>2750</v>
      </c>
      <c r="B84" s="84">
        <v>4569</v>
      </c>
      <c r="C84" s="84">
        <v>4838</v>
      </c>
      <c r="D84" s="84">
        <v>4976</v>
      </c>
      <c r="E84" s="84">
        <v>5235</v>
      </c>
      <c r="F84" s="84">
        <v>5398</v>
      </c>
      <c r="G84" s="84">
        <v>5714</v>
      </c>
      <c r="H84" s="84">
        <v>5829</v>
      </c>
      <c r="I84" s="84">
        <v>6139</v>
      </c>
      <c r="J84" s="84">
        <v>6472</v>
      </c>
      <c r="K84" s="84">
        <v>6590</v>
      </c>
      <c r="L84" s="84">
        <v>6715</v>
      </c>
      <c r="M84" s="84">
        <v>7044</v>
      </c>
      <c r="N84" s="84">
        <v>7188</v>
      </c>
      <c r="O84" s="84">
        <v>7537</v>
      </c>
      <c r="P84" s="84">
        <v>7658</v>
      </c>
      <c r="Q84" s="84">
        <v>7770</v>
      </c>
      <c r="R84" s="84">
        <v>8202</v>
      </c>
      <c r="S84" s="84">
        <v>8365</v>
      </c>
      <c r="T84" s="84">
        <v>8522</v>
      </c>
      <c r="U84" s="84">
        <v>8925</v>
      </c>
      <c r="V84" s="84">
        <v>9068</v>
      </c>
      <c r="W84" s="84">
        <v>9260</v>
      </c>
      <c r="X84" s="84">
        <v>9391</v>
      </c>
      <c r="Y84" s="84">
        <v>9698</v>
      </c>
      <c r="Z84" s="84">
        <v>9845</v>
      </c>
      <c r="AA84" s="84">
        <v>10069</v>
      </c>
      <c r="AB84" s="84">
        <v>10242</v>
      </c>
      <c r="AC84" s="84">
        <v>10411</v>
      </c>
      <c r="AD84" s="84">
        <v>10565</v>
      </c>
      <c r="AE84" s="84">
        <v>10737</v>
      </c>
      <c r="AF84" s="84">
        <v>11076</v>
      </c>
      <c r="AG84" s="84">
        <v>11246</v>
      </c>
      <c r="AH84" s="84">
        <v>12317</v>
      </c>
      <c r="AI84" s="84">
        <v>12359</v>
      </c>
      <c r="AJ84" s="84">
        <v>12410</v>
      </c>
      <c r="AK84" s="84">
        <v>12589</v>
      </c>
      <c r="AL84" s="84">
        <v>12640</v>
      </c>
      <c r="AM84" s="84">
        <v>12842</v>
      </c>
      <c r="AN84" s="84">
        <v>13005</v>
      </c>
      <c r="AO84" s="98">
        <v>13177</v>
      </c>
    </row>
    <row r="85" spans="1:41" s="81" customFormat="1" hidden="1" x14ac:dyDescent="0.25">
      <c r="A85" s="97">
        <v>2875</v>
      </c>
      <c r="B85" s="84">
        <v>4713</v>
      </c>
      <c r="C85" s="84">
        <v>4953</v>
      </c>
      <c r="D85" s="84">
        <v>5068</v>
      </c>
      <c r="E85" s="84">
        <v>5321</v>
      </c>
      <c r="F85" s="84">
        <v>5493</v>
      </c>
      <c r="G85" s="84">
        <v>5810</v>
      </c>
      <c r="H85" s="84">
        <v>5941</v>
      </c>
      <c r="I85" s="84">
        <v>6258</v>
      </c>
      <c r="J85" s="84">
        <v>6590</v>
      </c>
      <c r="K85" s="84">
        <v>6718</v>
      </c>
      <c r="L85" s="84">
        <v>6840</v>
      </c>
      <c r="M85" s="84">
        <v>7153</v>
      </c>
      <c r="N85" s="84">
        <v>7326</v>
      </c>
      <c r="O85" s="84">
        <v>7674</v>
      </c>
      <c r="P85" s="84">
        <v>7796</v>
      </c>
      <c r="Q85" s="84">
        <v>8147</v>
      </c>
      <c r="R85" s="84">
        <v>8339</v>
      </c>
      <c r="S85" s="84">
        <v>8522</v>
      </c>
      <c r="T85" s="84">
        <v>8627</v>
      </c>
      <c r="U85" s="84">
        <v>9030</v>
      </c>
      <c r="V85" s="84">
        <v>9199</v>
      </c>
      <c r="W85" s="84">
        <v>9622</v>
      </c>
      <c r="X85" s="84">
        <v>9737</v>
      </c>
      <c r="Y85" s="84">
        <v>9871</v>
      </c>
      <c r="Z85" s="84">
        <v>10328</v>
      </c>
      <c r="AA85" s="84">
        <v>10690</v>
      </c>
      <c r="AB85" s="84">
        <v>10856</v>
      </c>
      <c r="AC85" s="84">
        <v>11051</v>
      </c>
      <c r="AD85" s="84">
        <v>11230</v>
      </c>
      <c r="AE85" s="84">
        <v>11396</v>
      </c>
      <c r="AF85" s="84">
        <v>11742</v>
      </c>
      <c r="AG85" s="84">
        <v>11908</v>
      </c>
      <c r="AH85" s="84">
        <v>12583</v>
      </c>
      <c r="AI85" s="84">
        <v>12691</v>
      </c>
      <c r="AJ85" s="84">
        <v>12867</v>
      </c>
      <c r="AK85" s="84">
        <v>13049</v>
      </c>
      <c r="AL85" s="84">
        <v>13235</v>
      </c>
      <c r="AM85" s="84">
        <v>13619</v>
      </c>
      <c r="AN85" s="84">
        <v>13766</v>
      </c>
      <c r="AO85" s="98">
        <v>14146</v>
      </c>
    </row>
    <row r="86" spans="1:41" s="81" customFormat="1" hidden="1" x14ac:dyDescent="0.25">
      <c r="A86" s="97">
        <v>3000</v>
      </c>
      <c r="B86" s="84">
        <v>4982</v>
      </c>
      <c r="C86" s="84">
        <v>5219</v>
      </c>
      <c r="D86" s="84">
        <v>5346</v>
      </c>
      <c r="E86" s="84">
        <v>5673</v>
      </c>
      <c r="F86" s="84">
        <v>5842</v>
      </c>
      <c r="G86" s="84">
        <v>6203</v>
      </c>
      <c r="H86" s="84">
        <v>6334</v>
      </c>
      <c r="I86" s="84">
        <v>6651</v>
      </c>
      <c r="J86" s="84">
        <v>7115</v>
      </c>
      <c r="K86" s="84">
        <v>7249</v>
      </c>
      <c r="L86" s="84">
        <v>7406</v>
      </c>
      <c r="M86" s="84">
        <v>7566</v>
      </c>
      <c r="N86" s="84">
        <v>7949</v>
      </c>
      <c r="O86" s="84">
        <v>8320</v>
      </c>
      <c r="P86" s="84">
        <v>8474</v>
      </c>
      <c r="Q86" s="84">
        <v>8637</v>
      </c>
      <c r="R86" s="84">
        <v>9036</v>
      </c>
      <c r="S86" s="84">
        <v>9219</v>
      </c>
      <c r="T86" s="84">
        <v>9379</v>
      </c>
      <c r="U86" s="84">
        <v>9532</v>
      </c>
      <c r="V86" s="84">
        <v>9986</v>
      </c>
      <c r="W86" s="84">
        <v>10114</v>
      </c>
      <c r="X86" s="84">
        <v>10248</v>
      </c>
      <c r="Y86" s="84">
        <v>10702</v>
      </c>
      <c r="Z86" s="84">
        <v>10965</v>
      </c>
      <c r="AA86" s="84">
        <v>11319</v>
      </c>
      <c r="AB86" s="84">
        <v>11540</v>
      </c>
      <c r="AC86" s="84">
        <v>11732</v>
      </c>
      <c r="AD86" s="84">
        <v>11889</v>
      </c>
      <c r="AE86" s="84">
        <v>12096</v>
      </c>
      <c r="AF86" s="84">
        <v>12480</v>
      </c>
      <c r="AG86" s="84">
        <v>12669</v>
      </c>
      <c r="AH86" s="84">
        <v>13212</v>
      </c>
      <c r="AI86" s="84">
        <v>13571</v>
      </c>
      <c r="AJ86" s="84">
        <v>13679</v>
      </c>
      <c r="AK86" s="84">
        <v>13881</v>
      </c>
      <c r="AL86" s="84">
        <v>14066</v>
      </c>
      <c r="AM86" s="84">
        <v>14626</v>
      </c>
      <c r="AN86" s="84">
        <v>14728</v>
      </c>
      <c r="AO86" s="98">
        <v>14843</v>
      </c>
    </row>
    <row r="87" spans="1:41" s="81" customFormat="1" hidden="1" x14ac:dyDescent="0.25">
      <c r="A87" s="97">
        <v>3125</v>
      </c>
      <c r="B87" s="84">
        <v>5126</v>
      </c>
      <c r="C87" s="84">
        <v>5375</v>
      </c>
      <c r="D87" s="84">
        <v>5580</v>
      </c>
      <c r="E87" s="84">
        <v>5999</v>
      </c>
      <c r="F87" s="84">
        <v>6216</v>
      </c>
      <c r="G87" s="84">
        <v>6472</v>
      </c>
      <c r="H87" s="84">
        <v>6613</v>
      </c>
      <c r="I87" s="84">
        <v>7105</v>
      </c>
      <c r="J87" s="84">
        <v>7313</v>
      </c>
      <c r="K87" s="84">
        <v>7450</v>
      </c>
      <c r="L87" s="84">
        <v>7738</v>
      </c>
      <c r="M87" s="84">
        <v>8119</v>
      </c>
      <c r="N87" s="84">
        <v>8310</v>
      </c>
      <c r="O87" s="84">
        <v>8569</v>
      </c>
      <c r="P87" s="84">
        <v>8723</v>
      </c>
      <c r="Q87" s="84">
        <v>9052</v>
      </c>
      <c r="R87" s="84">
        <v>9363</v>
      </c>
      <c r="S87" s="84">
        <v>9554</v>
      </c>
      <c r="T87" s="84">
        <v>9705</v>
      </c>
      <c r="U87" s="84">
        <v>10063</v>
      </c>
      <c r="V87" s="84">
        <v>10325</v>
      </c>
      <c r="W87" s="84">
        <v>10565</v>
      </c>
      <c r="X87" s="84">
        <v>10683</v>
      </c>
      <c r="Y87" s="84">
        <v>11064</v>
      </c>
      <c r="Z87" s="84">
        <v>11345</v>
      </c>
      <c r="AA87" s="84">
        <v>11492</v>
      </c>
      <c r="AB87" s="84">
        <v>11588</v>
      </c>
      <c r="AC87" s="84">
        <v>11668</v>
      </c>
      <c r="AD87" s="84">
        <v>11853</v>
      </c>
      <c r="AE87" s="84">
        <v>12039</v>
      </c>
      <c r="AF87" s="84">
        <v>12410</v>
      </c>
      <c r="AG87" s="84">
        <v>12755</v>
      </c>
      <c r="AH87" s="84">
        <v>13027</v>
      </c>
      <c r="AI87" s="84">
        <v>13407</v>
      </c>
      <c r="AJ87" s="84">
        <v>13750</v>
      </c>
      <c r="AK87" s="84">
        <v>14060</v>
      </c>
      <c r="AL87" s="84">
        <v>14175</v>
      </c>
      <c r="AM87" s="84">
        <v>14335</v>
      </c>
      <c r="AN87" s="84">
        <v>14536</v>
      </c>
      <c r="AO87" s="98">
        <v>14703</v>
      </c>
    </row>
    <row r="88" spans="1:41" s="81" customFormat="1" hidden="1" x14ac:dyDescent="0.25">
      <c r="A88" s="97">
        <v>3250</v>
      </c>
      <c r="B88" s="84">
        <v>5260</v>
      </c>
      <c r="C88" s="84">
        <v>5561</v>
      </c>
      <c r="D88" s="84">
        <v>5765</v>
      </c>
      <c r="E88" s="84">
        <v>6082</v>
      </c>
      <c r="F88" s="84">
        <v>6306</v>
      </c>
      <c r="G88" s="84">
        <v>6568</v>
      </c>
      <c r="H88" s="84">
        <v>6705</v>
      </c>
      <c r="I88" s="84">
        <v>7188</v>
      </c>
      <c r="J88" s="84">
        <v>7422</v>
      </c>
      <c r="K88" s="84">
        <v>7703</v>
      </c>
      <c r="L88" s="84">
        <v>7847</v>
      </c>
      <c r="M88" s="84">
        <v>8227</v>
      </c>
      <c r="N88" s="84">
        <v>8419</v>
      </c>
      <c r="O88" s="84">
        <v>8659</v>
      </c>
      <c r="P88" s="84">
        <v>9004</v>
      </c>
      <c r="Q88" s="84">
        <v>9439</v>
      </c>
      <c r="R88" s="84">
        <v>9647</v>
      </c>
      <c r="S88" s="84">
        <v>9820</v>
      </c>
      <c r="T88" s="84">
        <v>9992</v>
      </c>
      <c r="U88" s="84">
        <v>10472</v>
      </c>
      <c r="V88" s="84">
        <v>10658</v>
      </c>
      <c r="W88" s="84">
        <v>10910</v>
      </c>
      <c r="X88" s="84">
        <v>11051</v>
      </c>
      <c r="Y88" s="84">
        <v>11431</v>
      </c>
      <c r="Z88" s="84">
        <v>11556</v>
      </c>
      <c r="AA88" s="84">
        <v>11623</v>
      </c>
      <c r="AB88" s="84">
        <v>11818</v>
      </c>
      <c r="AC88" s="84">
        <v>12017</v>
      </c>
      <c r="AD88" s="84">
        <v>12192</v>
      </c>
      <c r="AE88" s="84">
        <v>12391</v>
      </c>
      <c r="AF88" s="84">
        <v>12771</v>
      </c>
      <c r="AG88" s="84">
        <v>12966</v>
      </c>
      <c r="AH88" s="84">
        <v>13718</v>
      </c>
      <c r="AI88" s="84">
        <v>13871</v>
      </c>
      <c r="AJ88" s="84">
        <v>14117</v>
      </c>
      <c r="AK88" s="84">
        <v>14459</v>
      </c>
      <c r="AL88" s="84">
        <v>14671</v>
      </c>
      <c r="AM88" s="84">
        <v>16998</v>
      </c>
      <c r="AN88" s="84">
        <v>17046</v>
      </c>
      <c r="AO88" s="98">
        <v>17107</v>
      </c>
    </row>
    <row r="89" spans="1:41" s="81" customFormat="1" hidden="1" x14ac:dyDescent="0.25">
      <c r="A89" s="97">
        <v>3375</v>
      </c>
      <c r="B89" s="84">
        <v>5433</v>
      </c>
      <c r="C89" s="84">
        <v>5657</v>
      </c>
      <c r="D89" s="84">
        <v>5852</v>
      </c>
      <c r="E89" s="84">
        <v>6159</v>
      </c>
      <c r="F89" s="84">
        <v>6389</v>
      </c>
      <c r="G89" s="84">
        <v>6785</v>
      </c>
      <c r="H89" s="84">
        <v>6939</v>
      </c>
      <c r="I89" s="84">
        <v>7303</v>
      </c>
      <c r="J89" s="84">
        <v>7677</v>
      </c>
      <c r="K89" s="84">
        <v>7828</v>
      </c>
      <c r="L89" s="84">
        <v>7956</v>
      </c>
      <c r="M89" s="84">
        <v>8355</v>
      </c>
      <c r="N89" s="84">
        <v>8560</v>
      </c>
      <c r="O89" s="84">
        <v>9004</v>
      </c>
      <c r="P89" s="84">
        <v>9135</v>
      </c>
      <c r="Q89" s="84">
        <v>9538</v>
      </c>
      <c r="R89" s="84">
        <v>9778</v>
      </c>
      <c r="S89" s="84">
        <v>9976</v>
      </c>
      <c r="T89" s="84">
        <v>10149</v>
      </c>
      <c r="U89" s="84">
        <v>10629</v>
      </c>
      <c r="V89" s="84">
        <v>10808</v>
      </c>
      <c r="W89" s="84">
        <v>11070</v>
      </c>
      <c r="X89" s="84">
        <v>11451</v>
      </c>
      <c r="Y89" s="84">
        <v>11598</v>
      </c>
      <c r="Z89" s="84">
        <v>11847</v>
      </c>
      <c r="AA89" s="84">
        <v>12224</v>
      </c>
      <c r="AB89" s="84">
        <v>12442</v>
      </c>
      <c r="AC89" s="84">
        <v>12653</v>
      </c>
      <c r="AD89" s="84">
        <v>12835</v>
      </c>
      <c r="AE89" s="84">
        <v>13049</v>
      </c>
      <c r="AF89" s="84">
        <v>13708</v>
      </c>
      <c r="AG89" s="84">
        <v>13785</v>
      </c>
      <c r="AH89" s="84">
        <v>14121</v>
      </c>
      <c r="AI89" s="84">
        <v>14530</v>
      </c>
      <c r="AJ89" s="84">
        <v>14978</v>
      </c>
      <c r="AK89" s="84">
        <v>15160</v>
      </c>
      <c r="AL89" s="84">
        <v>16669</v>
      </c>
      <c r="AM89" s="84">
        <v>17002</v>
      </c>
      <c r="AN89" s="84">
        <v>17078</v>
      </c>
      <c r="AO89" s="98">
        <v>17488</v>
      </c>
    </row>
    <row r="90" spans="1:41" s="81" customFormat="1" hidden="1" x14ac:dyDescent="0.25">
      <c r="A90" s="97">
        <v>3500</v>
      </c>
      <c r="B90" s="84">
        <v>5548</v>
      </c>
      <c r="C90" s="84">
        <v>5944</v>
      </c>
      <c r="D90" s="84">
        <v>6091</v>
      </c>
      <c r="E90" s="84">
        <v>6609</v>
      </c>
      <c r="F90" s="84">
        <v>6852</v>
      </c>
      <c r="G90" s="84">
        <v>7076</v>
      </c>
      <c r="H90" s="84">
        <v>7214</v>
      </c>
      <c r="I90" s="84">
        <v>7556</v>
      </c>
      <c r="J90" s="84">
        <v>7965</v>
      </c>
      <c r="K90" s="84">
        <v>8125</v>
      </c>
      <c r="L90" s="84">
        <v>8301</v>
      </c>
      <c r="M90" s="84">
        <v>8713</v>
      </c>
      <c r="N90" s="84">
        <v>8944</v>
      </c>
      <c r="O90" s="84">
        <v>9433</v>
      </c>
      <c r="P90" s="84">
        <v>9602</v>
      </c>
      <c r="Q90" s="84">
        <v>10053</v>
      </c>
      <c r="R90" s="84">
        <v>10283</v>
      </c>
      <c r="S90" s="84">
        <v>10463</v>
      </c>
      <c r="T90" s="84">
        <v>10629</v>
      </c>
      <c r="U90" s="84">
        <v>11121</v>
      </c>
      <c r="V90" s="84">
        <v>11249</v>
      </c>
      <c r="W90" s="84">
        <v>11713</v>
      </c>
      <c r="X90" s="84">
        <v>11857</v>
      </c>
      <c r="Y90" s="84">
        <v>12020</v>
      </c>
      <c r="Z90" s="84">
        <v>12154</v>
      </c>
      <c r="AA90" s="84">
        <v>12560</v>
      </c>
      <c r="AB90" s="84">
        <v>12771</v>
      </c>
      <c r="AC90" s="84">
        <v>12985</v>
      </c>
      <c r="AD90" s="84">
        <v>13497</v>
      </c>
      <c r="AE90" s="84">
        <v>13580</v>
      </c>
      <c r="AF90" s="84">
        <v>13878</v>
      </c>
      <c r="AG90" s="84">
        <v>14015</v>
      </c>
      <c r="AH90" s="84">
        <v>14507</v>
      </c>
      <c r="AI90" s="84">
        <v>15038</v>
      </c>
      <c r="AJ90" s="84">
        <v>15371</v>
      </c>
      <c r="AK90" s="84">
        <v>16730</v>
      </c>
      <c r="AL90" s="84">
        <v>17018</v>
      </c>
      <c r="AM90" s="84">
        <v>17548</v>
      </c>
      <c r="AN90" s="84">
        <v>17577</v>
      </c>
      <c r="AO90" s="98">
        <v>17750</v>
      </c>
    </row>
    <row r="91" spans="1:41" s="81" customFormat="1" hidden="1" x14ac:dyDescent="0.25">
      <c r="A91" s="97">
        <v>3625</v>
      </c>
      <c r="B91" s="84">
        <v>5832</v>
      </c>
      <c r="C91" s="84">
        <v>6027</v>
      </c>
      <c r="D91" s="84">
        <v>6149</v>
      </c>
      <c r="E91" s="84">
        <v>6670</v>
      </c>
      <c r="F91" s="84">
        <v>6907</v>
      </c>
      <c r="G91" s="84">
        <v>7134</v>
      </c>
      <c r="H91" s="84">
        <v>7518</v>
      </c>
      <c r="I91" s="84">
        <v>7882</v>
      </c>
      <c r="J91" s="84">
        <v>8323</v>
      </c>
      <c r="K91" s="84">
        <v>8509</v>
      </c>
      <c r="L91" s="84">
        <v>8662</v>
      </c>
      <c r="M91" s="84">
        <v>9084</v>
      </c>
      <c r="N91" s="84">
        <v>9343</v>
      </c>
      <c r="O91" s="84">
        <v>9845</v>
      </c>
      <c r="P91" s="84">
        <v>10018</v>
      </c>
      <c r="Q91" s="84">
        <v>10184</v>
      </c>
      <c r="R91" s="84">
        <v>10728</v>
      </c>
      <c r="S91" s="84">
        <v>10917</v>
      </c>
      <c r="T91" s="84">
        <v>11083</v>
      </c>
      <c r="U91" s="84">
        <v>11240</v>
      </c>
      <c r="V91" s="84">
        <v>11738</v>
      </c>
      <c r="W91" s="84">
        <v>12096</v>
      </c>
      <c r="X91" s="84">
        <v>12378</v>
      </c>
      <c r="Y91" s="84">
        <v>12522</v>
      </c>
      <c r="Z91" s="84">
        <v>12854</v>
      </c>
      <c r="AA91" s="84">
        <v>13308</v>
      </c>
      <c r="AB91" s="84">
        <v>13539</v>
      </c>
      <c r="AC91" s="84">
        <v>14057</v>
      </c>
      <c r="AD91" s="84">
        <v>14073</v>
      </c>
      <c r="AE91" s="84">
        <v>14539</v>
      </c>
      <c r="AF91" s="84">
        <v>14703</v>
      </c>
      <c r="AG91" s="84">
        <v>14917</v>
      </c>
      <c r="AH91" s="84">
        <v>15559</v>
      </c>
      <c r="AI91" s="84">
        <v>17529</v>
      </c>
      <c r="AJ91" s="84">
        <v>17814</v>
      </c>
      <c r="AK91" s="84">
        <v>17887</v>
      </c>
      <c r="AL91" s="84">
        <v>17954</v>
      </c>
      <c r="AM91" s="84">
        <v>18092</v>
      </c>
      <c r="AN91" s="84">
        <v>19077</v>
      </c>
      <c r="AO91" s="98">
        <v>19249</v>
      </c>
    </row>
    <row r="92" spans="1:41" s="81" customFormat="1" hidden="1" x14ac:dyDescent="0.25">
      <c r="A92" s="97">
        <v>3750</v>
      </c>
      <c r="B92" s="84">
        <v>5976</v>
      </c>
      <c r="C92" s="84">
        <v>6331</v>
      </c>
      <c r="D92" s="84">
        <v>6568</v>
      </c>
      <c r="E92" s="84">
        <v>7067</v>
      </c>
      <c r="F92" s="84">
        <v>7348</v>
      </c>
      <c r="G92" s="84">
        <v>7502</v>
      </c>
      <c r="H92" s="84">
        <v>7818</v>
      </c>
      <c r="I92" s="84">
        <v>8151</v>
      </c>
      <c r="J92" s="84">
        <v>8598</v>
      </c>
      <c r="K92" s="84">
        <v>8771</v>
      </c>
      <c r="L92" s="84">
        <v>8985</v>
      </c>
      <c r="M92" s="84">
        <v>9206</v>
      </c>
      <c r="N92" s="84">
        <v>9820</v>
      </c>
      <c r="O92" s="84">
        <v>10101</v>
      </c>
      <c r="P92" s="84">
        <v>10268</v>
      </c>
      <c r="Q92" s="84">
        <v>10642</v>
      </c>
      <c r="R92" s="84">
        <v>10878</v>
      </c>
      <c r="S92" s="84">
        <v>10891</v>
      </c>
      <c r="T92" s="84">
        <v>11057</v>
      </c>
      <c r="U92" s="84">
        <v>11569</v>
      </c>
      <c r="V92" s="84">
        <v>11713</v>
      </c>
      <c r="W92" s="84">
        <v>12202</v>
      </c>
      <c r="X92" s="84">
        <v>12368</v>
      </c>
      <c r="Y92" s="84">
        <v>13043</v>
      </c>
      <c r="Z92" s="84">
        <v>12787</v>
      </c>
      <c r="AA92" s="84">
        <v>13507</v>
      </c>
      <c r="AB92" s="84">
        <v>13727</v>
      </c>
      <c r="AC92" s="84">
        <v>13750</v>
      </c>
      <c r="AD92" s="84">
        <v>13887</v>
      </c>
      <c r="AE92" s="84">
        <v>14121</v>
      </c>
      <c r="AF92" s="84">
        <v>14591</v>
      </c>
      <c r="AG92" s="84">
        <v>14837</v>
      </c>
      <c r="AH92" s="84">
        <v>17066</v>
      </c>
      <c r="AI92" s="84">
        <v>17107</v>
      </c>
      <c r="AJ92" s="84">
        <v>17404</v>
      </c>
      <c r="AK92" s="84">
        <v>17593</v>
      </c>
      <c r="AL92" s="84">
        <v>17750</v>
      </c>
      <c r="AM92" s="84">
        <v>18578</v>
      </c>
      <c r="AN92" s="84">
        <v>18607</v>
      </c>
      <c r="AO92" s="98">
        <v>18687</v>
      </c>
    </row>
    <row r="93" spans="1:41" s="81" customFormat="1" hidden="1" x14ac:dyDescent="0.25">
      <c r="A93" s="97">
        <v>3875</v>
      </c>
      <c r="B93" s="84">
        <v>6111</v>
      </c>
      <c r="C93" s="84">
        <v>6462</v>
      </c>
      <c r="D93" s="84">
        <v>6763</v>
      </c>
      <c r="E93" s="84">
        <v>7124</v>
      </c>
      <c r="F93" s="84">
        <v>7438</v>
      </c>
      <c r="G93" s="84">
        <v>7783</v>
      </c>
      <c r="H93" s="84">
        <v>7917</v>
      </c>
      <c r="I93" s="84">
        <v>8474</v>
      </c>
      <c r="J93" s="84">
        <v>8685</v>
      </c>
      <c r="K93" s="84">
        <v>8877</v>
      </c>
      <c r="L93" s="84">
        <v>9088</v>
      </c>
      <c r="M93" s="84">
        <v>9596</v>
      </c>
      <c r="N93" s="84">
        <v>9925</v>
      </c>
      <c r="O93" s="84">
        <v>10223</v>
      </c>
      <c r="P93" s="84">
        <v>10392</v>
      </c>
      <c r="Q93" s="84">
        <v>10993</v>
      </c>
      <c r="R93" s="84">
        <v>11329</v>
      </c>
      <c r="S93" s="84">
        <v>11534</v>
      </c>
      <c r="T93" s="84">
        <v>11706</v>
      </c>
      <c r="U93" s="84">
        <v>12138</v>
      </c>
      <c r="V93" s="84">
        <v>12432</v>
      </c>
      <c r="W93" s="84">
        <v>12707</v>
      </c>
      <c r="X93" s="84">
        <v>13139</v>
      </c>
      <c r="Y93" s="84">
        <v>13567</v>
      </c>
      <c r="Z93" s="84">
        <v>13718</v>
      </c>
      <c r="AA93" s="84">
        <v>13842</v>
      </c>
      <c r="AB93" s="84">
        <v>14060</v>
      </c>
      <c r="AC93" s="84">
        <v>14290</v>
      </c>
      <c r="AD93" s="84">
        <v>14523</v>
      </c>
      <c r="AE93" s="84">
        <v>14760</v>
      </c>
      <c r="AF93" s="84">
        <v>16413</v>
      </c>
      <c r="AG93" s="84">
        <v>16576</v>
      </c>
      <c r="AH93" s="84">
        <v>17734</v>
      </c>
      <c r="AI93" s="84">
        <v>17916</v>
      </c>
      <c r="AJ93" s="84">
        <v>18543</v>
      </c>
      <c r="AK93" s="84">
        <v>18722</v>
      </c>
      <c r="AL93" s="84">
        <v>19227</v>
      </c>
      <c r="AM93" s="84">
        <v>19678</v>
      </c>
      <c r="AN93" s="84">
        <v>19710</v>
      </c>
      <c r="AO93" s="98">
        <v>19729</v>
      </c>
    </row>
    <row r="94" spans="1:41" s="81" customFormat="1" hidden="1" x14ac:dyDescent="0.25">
      <c r="A94" s="97">
        <v>4000</v>
      </c>
      <c r="B94" s="84">
        <v>6264</v>
      </c>
      <c r="C94" s="84">
        <v>6804</v>
      </c>
      <c r="D94" s="84">
        <v>7000</v>
      </c>
      <c r="E94" s="84">
        <v>7374</v>
      </c>
      <c r="F94" s="84">
        <v>7601</v>
      </c>
      <c r="G94" s="84">
        <v>8036</v>
      </c>
      <c r="H94" s="84">
        <v>8183</v>
      </c>
      <c r="I94" s="84">
        <v>8579</v>
      </c>
      <c r="J94" s="84">
        <v>9043</v>
      </c>
      <c r="K94" s="84">
        <v>9241</v>
      </c>
      <c r="L94" s="84">
        <v>9423</v>
      </c>
      <c r="M94" s="84">
        <v>9897</v>
      </c>
      <c r="N94" s="84">
        <v>10207</v>
      </c>
      <c r="O94" s="84">
        <v>10785</v>
      </c>
      <c r="P94" s="84">
        <v>10961</v>
      </c>
      <c r="Q94" s="84">
        <v>11147</v>
      </c>
      <c r="R94" s="84">
        <v>11729</v>
      </c>
      <c r="S94" s="84">
        <v>11924</v>
      </c>
      <c r="T94" s="84">
        <v>12106</v>
      </c>
      <c r="U94" s="84">
        <v>12666</v>
      </c>
      <c r="V94" s="84">
        <v>12842</v>
      </c>
      <c r="W94" s="84">
        <v>13372</v>
      </c>
      <c r="X94" s="84">
        <v>13561</v>
      </c>
      <c r="Y94" s="84">
        <v>13759</v>
      </c>
      <c r="Z94" s="84">
        <v>13798</v>
      </c>
      <c r="AA94" s="84">
        <v>13849</v>
      </c>
      <c r="AB94" s="84">
        <v>14373</v>
      </c>
      <c r="AC94" s="84">
        <v>14463</v>
      </c>
      <c r="AD94" s="84">
        <v>14543</v>
      </c>
      <c r="AE94" s="84">
        <v>16078</v>
      </c>
      <c r="AF94" s="84">
        <v>16532</v>
      </c>
      <c r="AG94" s="84">
        <v>16695</v>
      </c>
      <c r="AH94" s="84">
        <v>17734</v>
      </c>
      <c r="AI94" s="84">
        <v>18127</v>
      </c>
      <c r="AJ94" s="84">
        <v>18543</v>
      </c>
      <c r="AK94" s="84">
        <v>18847</v>
      </c>
      <c r="AL94" s="84">
        <v>19240</v>
      </c>
      <c r="AM94" s="84">
        <v>19681</v>
      </c>
      <c r="AN94" s="84">
        <v>19716</v>
      </c>
      <c r="AO94" s="98">
        <v>19758</v>
      </c>
    </row>
    <row r="95" spans="1:41" s="81" customFormat="1" hidden="1" x14ac:dyDescent="0.25">
      <c r="A95" s="97">
        <v>4125</v>
      </c>
      <c r="B95" s="84">
        <v>6526</v>
      </c>
      <c r="C95" s="84">
        <v>6904</v>
      </c>
      <c r="D95" s="84">
        <v>7076</v>
      </c>
      <c r="E95" s="84">
        <v>7473</v>
      </c>
      <c r="F95" s="84">
        <v>7793</v>
      </c>
      <c r="G95" s="84">
        <v>8343</v>
      </c>
      <c r="H95" s="84">
        <v>8525</v>
      </c>
      <c r="I95" s="84">
        <v>8966</v>
      </c>
      <c r="J95" s="84">
        <v>9426</v>
      </c>
      <c r="K95" s="84">
        <v>9586</v>
      </c>
      <c r="L95" s="84">
        <v>9769</v>
      </c>
      <c r="M95" s="84">
        <v>10268</v>
      </c>
      <c r="N95" s="84">
        <v>10530</v>
      </c>
      <c r="O95" s="84">
        <v>10885</v>
      </c>
      <c r="P95" s="84">
        <v>11332</v>
      </c>
      <c r="Q95" s="84">
        <v>11559</v>
      </c>
      <c r="R95" s="84">
        <v>12196</v>
      </c>
      <c r="S95" s="84">
        <v>12407</v>
      </c>
      <c r="T95" s="84">
        <v>12583</v>
      </c>
      <c r="U95" s="84">
        <v>13110</v>
      </c>
      <c r="V95" s="84">
        <v>13289</v>
      </c>
      <c r="W95" s="84">
        <v>13571</v>
      </c>
      <c r="X95" s="84">
        <v>14047</v>
      </c>
      <c r="Y95" s="84">
        <v>14232</v>
      </c>
      <c r="Z95" s="84">
        <v>14271</v>
      </c>
      <c r="AA95" s="84">
        <v>14335</v>
      </c>
      <c r="AB95" s="84">
        <v>14380</v>
      </c>
      <c r="AC95" s="84">
        <v>14597</v>
      </c>
      <c r="AD95" s="84">
        <v>15774</v>
      </c>
      <c r="AE95" s="84">
        <v>16567</v>
      </c>
      <c r="AF95" s="84">
        <v>16720</v>
      </c>
      <c r="AG95" s="84">
        <v>16886</v>
      </c>
      <c r="AH95" s="84">
        <v>18169</v>
      </c>
      <c r="AI95" s="84">
        <v>18204</v>
      </c>
      <c r="AJ95" s="84">
        <v>18559</v>
      </c>
      <c r="AK95" s="84">
        <v>19077</v>
      </c>
      <c r="AL95" s="84">
        <v>19259</v>
      </c>
      <c r="AM95" s="84">
        <v>19694</v>
      </c>
      <c r="AN95" s="84">
        <v>19723</v>
      </c>
      <c r="AO95" s="98">
        <v>20656</v>
      </c>
    </row>
    <row r="96" spans="1:41" s="81" customFormat="1" hidden="1" x14ac:dyDescent="0.25">
      <c r="A96" s="97">
        <v>4250</v>
      </c>
      <c r="B96" s="84">
        <v>6661</v>
      </c>
      <c r="C96" s="84">
        <v>7003</v>
      </c>
      <c r="D96" s="84">
        <v>7156</v>
      </c>
      <c r="E96" s="84">
        <v>7773</v>
      </c>
      <c r="F96" s="84">
        <v>8122</v>
      </c>
      <c r="G96" s="84">
        <v>8259</v>
      </c>
      <c r="H96" s="84">
        <v>8617</v>
      </c>
      <c r="I96" s="84">
        <v>9059</v>
      </c>
      <c r="J96" s="84">
        <v>9532</v>
      </c>
      <c r="K96" s="84">
        <v>9701</v>
      </c>
      <c r="L96" s="84">
        <v>9893</v>
      </c>
      <c r="M96" s="84">
        <v>10379</v>
      </c>
      <c r="N96" s="84">
        <v>10661</v>
      </c>
      <c r="O96" s="84">
        <v>11208</v>
      </c>
      <c r="P96" s="84">
        <v>11441</v>
      </c>
      <c r="Q96" s="84">
        <v>11652</v>
      </c>
      <c r="R96" s="84">
        <v>12295</v>
      </c>
      <c r="S96" s="84">
        <v>12506</v>
      </c>
      <c r="T96" s="84">
        <v>12694</v>
      </c>
      <c r="U96" s="84">
        <v>13289</v>
      </c>
      <c r="V96" s="84">
        <v>13449</v>
      </c>
      <c r="W96" s="84">
        <v>14018</v>
      </c>
      <c r="X96" s="84">
        <v>14200</v>
      </c>
      <c r="Y96" s="84">
        <v>14399</v>
      </c>
      <c r="Z96" s="84">
        <v>14463</v>
      </c>
      <c r="AA96" s="84">
        <v>14527</v>
      </c>
      <c r="AB96" s="84">
        <v>14680</v>
      </c>
      <c r="AC96" s="84">
        <v>15822</v>
      </c>
      <c r="AD96" s="84">
        <v>16576</v>
      </c>
      <c r="AE96" s="84">
        <v>16797</v>
      </c>
      <c r="AF96" s="84">
        <v>17647</v>
      </c>
      <c r="AG96" s="84">
        <v>17817</v>
      </c>
      <c r="AH96" s="84">
        <v>18197</v>
      </c>
      <c r="AI96" s="84">
        <v>18584</v>
      </c>
      <c r="AJ96" s="84">
        <v>18779</v>
      </c>
      <c r="AK96" s="84">
        <v>19301</v>
      </c>
      <c r="AL96" s="84">
        <v>19547</v>
      </c>
      <c r="AM96" s="84">
        <v>19716</v>
      </c>
      <c r="AN96" s="84">
        <v>20727</v>
      </c>
      <c r="AO96" s="98">
        <v>20740</v>
      </c>
    </row>
    <row r="97" spans="1:41" s="81" customFormat="1" hidden="1" x14ac:dyDescent="0.25">
      <c r="A97" s="97">
        <v>4375</v>
      </c>
      <c r="B97" s="84">
        <v>6824</v>
      </c>
      <c r="C97" s="84">
        <v>7076</v>
      </c>
      <c r="D97" s="84">
        <v>7217</v>
      </c>
      <c r="E97" s="84">
        <v>7828</v>
      </c>
      <c r="F97" s="84">
        <v>8179</v>
      </c>
      <c r="G97" s="84">
        <v>8486</v>
      </c>
      <c r="H97" s="84">
        <v>8694</v>
      </c>
      <c r="I97" s="84">
        <v>9171</v>
      </c>
      <c r="J97" s="84">
        <v>9637</v>
      </c>
      <c r="K97" s="84">
        <v>9807</v>
      </c>
      <c r="L97" s="84">
        <v>10018</v>
      </c>
      <c r="M97" s="84">
        <v>10514</v>
      </c>
      <c r="N97" s="84">
        <v>10792</v>
      </c>
      <c r="O97" s="84">
        <v>11355</v>
      </c>
      <c r="P97" s="84">
        <v>11582</v>
      </c>
      <c r="Q97" s="84">
        <v>12263</v>
      </c>
      <c r="R97" s="84">
        <v>12423</v>
      </c>
      <c r="S97" s="84">
        <v>12659</v>
      </c>
      <c r="T97" s="84">
        <v>12861</v>
      </c>
      <c r="U97" s="84">
        <v>13443</v>
      </c>
      <c r="V97" s="84">
        <v>13619</v>
      </c>
      <c r="W97" s="84">
        <v>13881</v>
      </c>
      <c r="X97" s="84">
        <v>14079</v>
      </c>
      <c r="Y97" s="84">
        <v>15003</v>
      </c>
      <c r="Z97" s="84">
        <v>14850</v>
      </c>
      <c r="AA97" s="84">
        <v>15029</v>
      </c>
      <c r="AB97" s="84">
        <v>15831</v>
      </c>
      <c r="AC97" s="84">
        <v>16656</v>
      </c>
      <c r="AD97" s="84">
        <v>16835</v>
      </c>
      <c r="AE97" s="84">
        <v>17750</v>
      </c>
      <c r="AF97" s="84">
        <v>17859</v>
      </c>
      <c r="AG97" s="84">
        <v>18079</v>
      </c>
      <c r="AH97" s="84">
        <v>19240</v>
      </c>
      <c r="AI97" s="84">
        <v>19262</v>
      </c>
      <c r="AJ97" s="84">
        <v>19301</v>
      </c>
      <c r="AK97" s="84">
        <v>19531</v>
      </c>
      <c r="AL97" s="84">
        <v>19767</v>
      </c>
      <c r="AM97" s="84">
        <v>20570</v>
      </c>
      <c r="AN97" s="84">
        <v>20733</v>
      </c>
      <c r="AO97" s="98">
        <v>20765</v>
      </c>
    </row>
    <row r="98" spans="1:41" s="81" customFormat="1" hidden="1" x14ac:dyDescent="0.25">
      <c r="A98" s="97">
        <v>4500</v>
      </c>
      <c r="B98" s="84">
        <v>6961</v>
      </c>
      <c r="C98" s="84">
        <v>7556</v>
      </c>
      <c r="D98" s="84">
        <v>7761</v>
      </c>
      <c r="E98" s="84">
        <v>8192</v>
      </c>
      <c r="F98" s="84">
        <v>8579</v>
      </c>
      <c r="G98" s="84">
        <v>9004</v>
      </c>
      <c r="H98" s="84">
        <v>9359</v>
      </c>
      <c r="I98" s="84">
        <v>9836</v>
      </c>
      <c r="J98" s="84">
        <v>10056</v>
      </c>
      <c r="K98" s="84">
        <v>10258</v>
      </c>
      <c r="L98" s="84">
        <v>10469</v>
      </c>
      <c r="M98" s="84">
        <v>11003</v>
      </c>
      <c r="N98" s="84">
        <v>11323</v>
      </c>
      <c r="O98" s="84">
        <v>11956</v>
      </c>
      <c r="P98" s="84">
        <v>12151</v>
      </c>
      <c r="Q98" s="84">
        <v>12490</v>
      </c>
      <c r="R98" s="84">
        <v>13180</v>
      </c>
      <c r="S98" s="84">
        <v>13420</v>
      </c>
      <c r="T98" s="84">
        <v>13634</v>
      </c>
      <c r="U98" s="84">
        <v>14274</v>
      </c>
      <c r="V98" s="84">
        <v>14757</v>
      </c>
      <c r="W98" s="84">
        <v>15089</v>
      </c>
      <c r="X98" s="84">
        <v>15285</v>
      </c>
      <c r="Y98" s="84">
        <v>15796</v>
      </c>
      <c r="Z98" s="84">
        <v>16391</v>
      </c>
      <c r="AA98" s="84">
        <v>16931</v>
      </c>
      <c r="AB98" s="84">
        <v>17791</v>
      </c>
      <c r="AC98" s="84">
        <v>17967</v>
      </c>
      <c r="AD98" s="84">
        <v>18226</v>
      </c>
      <c r="AE98" s="84">
        <v>18447</v>
      </c>
      <c r="AF98" s="84">
        <v>18565</v>
      </c>
      <c r="AG98" s="84">
        <v>19134</v>
      </c>
      <c r="AH98" s="84">
        <v>19541</v>
      </c>
      <c r="AI98" s="84">
        <v>19585</v>
      </c>
      <c r="AJ98" s="84">
        <v>20791</v>
      </c>
      <c r="AK98" s="84">
        <v>20823</v>
      </c>
      <c r="AL98" s="84">
        <v>20979</v>
      </c>
      <c r="AM98" s="84">
        <v>21302</v>
      </c>
      <c r="AN98" s="84">
        <v>21433</v>
      </c>
      <c r="AO98" s="98">
        <v>22076</v>
      </c>
    </row>
    <row r="99" spans="1:41" s="81" customFormat="1" hidden="1" x14ac:dyDescent="0.25">
      <c r="A99" s="97">
        <v>4625</v>
      </c>
      <c r="B99" s="84">
        <v>7230</v>
      </c>
      <c r="C99" s="84">
        <v>7629</v>
      </c>
      <c r="D99" s="84">
        <v>7847</v>
      </c>
      <c r="E99" s="84">
        <v>8291</v>
      </c>
      <c r="F99" s="84">
        <v>8659</v>
      </c>
      <c r="G99" s="84">
        <v>9283</v>
      </c>
      <c r="H99" s="84">
        <v>9487</v>
      </c>
      <c r="I99" s="84">
        <v>9989</v>
      </c>
      <c r="J99" s="84">
        <v>10494</v>
      </c>
      <c r="K99" s="84">
        <v>10670</v>
      </c>
      <c r="L99" s="84">
        <v>10917</v>
      </c>
      <c r="M99" s="84">
        <v>11169</v>
      </c>
      <c r="N99" s="84">
        <v>11838</v>
      </c>
      <c r="O99" s="84">
        <v>12228</v>
      </c>
      <c r="P99" s="84">
        <v>12458</v>
      </c>
      <c r="Q99" s="84">
        <v>12662</v>
      </c>
      <c r="R99" s="84">
        <v>13487</v>
      </c>
      <c r="S99" s="84">
        <v>13836</v>
      </c>
      <c r="T99" s="84">
        <v>14047</v>
      </c>
      <c r="U99" s="84">
        <v>14664</v>
      </c>
      <c r="V99" s="84">
        <v>14888</v>
      </c>
      <c r="W99" s="84">
        <v>15230</v>
      </c>
      <c r="X99" s="84">
        <v>15441</v>
      </c>
      <c r="Y99" s="84">
        <v>15659</v>
      </c>
      <c r="Z99" s="84">
        <v>17177</v>
      </c>
      <c r="AA99" s="84">
        <v>17449</v>
      </c>
      <c r="AB99" s="84">
        <v>17986</v>
      </c>
      <c r="AC99" s="84">
        <v>18233</v>
      </c>
      <c r="AD99" s="84">
        <v>18469</v>
      </c>
      <c r="AE99" s="84">
        <v>18591</v>
      </c>
      <c r="AF99" s="84">
        <v>19160</v>
      </c>
      <c r="AG99" s="84">
        <v>19355</v>
      </c>
      <c r="AH99" s="84">
        <v>19761</v>
      </c>
      <c r="AI99" s="84">
        <v>20014</v>
      </c>
      <c r="AJ99" s="84">
        <v>20944</v>
      </c>
      <c r="AK99" s="84">
        <v>20979</v>
      </c>
      <c r="AL99" s="84">
        <v>21146</v>
      </c>
      <c r="AM99" s="84">
        <v>21338</v>
      </c>
      <c r="AN99" s="84">
        <v>22140</v>
      </c>
      <c r="AO99" s="98">
        <v>22322</v>
      </c>
    </row>
    <row r="100" spans="1:41" s="81" customFormat="1" hidden="1" x14ac:dyDescent="0.25">
      <c r="A100" s="97">
        <v>4750</v>
      </c>
      <c r="B100" s="84">
        <v>7374</v>
      </c>
      <c r="C100" s="84">
        <v>7716</v>
      </c>
      <c r="D100" s="84">
        <v>7933</v>
      </c>
      <c r="E100" s="84">
        <v>8608</v>
      </c>
      <c r="F100" s="84">
        <v>9017</v>
      </c>
      <c r="G100" s="84">
        <v>9379</v>
      </c>
      <c r="H100" s="84">
        <v>9596</v>
      </c>
      <c r="I100" s="84">
        <v>10085</v>
      </c>
      <c r="J100" s="84">
        <v>10603</v>
      </c>
      <c r="K100" s="84">
        <v>10798</v>
      </c>
      <c r="L100" s="84">
        <v>11006</v>
      </c>
      <c r="M100" s="84">
        <v>11569</v>
      </c>
      <c r="N100" s="84">
        <v>11927</v>
      </c>
      <c r="O100" s="84">
        <v>12371</v>
      </c>
      <c r="P100" s="84">
        <v>12848</v>
      </c>
      <c r="Q100" s="84">
        <v>13318</v>
      </c>
      <c r="R100" s="84">
        <v>13759</v>
      </c>
      <c r="S100" s="84">
        <v>14018</v>
      </c>
      <c r="T100" s="84">
        <v>14210</v>
      </c>
      <c r="U100" s="84">
        <v>14834</v>
      </c>
      <c r="V100" s="84">
        <v>15045</v>
      </c>
      <c r="W100" s="84">
        <v>15687</v>
      </c>
      <c r="X100" s="84">
        <v>15921</v>
      </c>
      <c r="Y100" s="84">
        <v>16138</v>
      </c>
      <c r="Z100" s="84">
        <v>17363</v>
      </c>
      <c r="AA100" s="84">
        <v>17548</v>
      </c>
      <c r="AB100" s="84">
        <v>18233</v>
      </c>
      <c r="AC100" s="84">
        <v>18469</v>
      </c>
      <c r="AD100" s="84">
        <v>18722</v>
      </c>
      <c r="AE100" s="84">
        <v>18789</v>
      </c>
      <c r="AF100" s="84">
        <v>19384</v>
      </c>
      <c r="AG100" s="84">
        <v>19560</v>
      </c>
      <c r="AH100" s="84">
        <v>20388</v>
      </c>
      <c r="AI100" s="84">
        <v>20976</v>
      </c>
      <c r="AJ100" s="84">
        <v>21165</v>
      </c>
      <c r="AK100" s="84">
        <v>21344</v>
      </c>
      <c r="AL100" s="84">
        <v>21385</v>
      </c>
      <c r="AM100" s="84">
        <v>22194</v>
      </c>
      <c r="AN100" s="84">
        <v>22386</v>
      </c>
      <c r="AO100" s="98">
        <v>22581</v>
      </c>
    </row>
    <row r="101" spans="1:41" s="81" customFormat="1" hidden="1" x14ac:dyDescent="0.25">
      <c r="A101" s="97">
        <v>4875</v>
      </c>
      <c r="B101" s="84">
        <v>7514</v>
      </c>
      <c r="C101" s="84">
        <v>7802</v>
      </c>
      <c r="D101" s="84">
        <v>8020</v>
      </c>
      <c r="E101" s="84">
        <v>8701</v>
      </c>
      <c r="F101" s="84">
        <v>9104</v>
      </c>
      <c r="G101" s="84">
        <v>9484</v>
      </c>
      <c r="H101" s="84">
        <v>9698</v>
      </c>
      <c r="I101" s="84">
        <v>10184</v>
      </c>
      <c r="J101" s="84">
        <v>10728</v>
      </c>
      <c r="K101" s="84">
        <v>10917</v>
      </c>
      <c r="L101" s="84">
        <v>11128</v>
      </c>
      <c r="M101" s="84">
        <v>11687</v>
      </c>
      <c r="N101" s="84">
        <v>12013</v>
      </c>
      <c r="O101" s="84">
        <v>12659</v>
      </c>
      <c r="P101" s="84">
        <v>12937</v>
      </c>
      <c r="Q101" s="84">
        <v>13721</v>
      </c>
      <c r="R101" s="84">
        <v>13916</v>
      </c>
      <c r="S101" s="84">
        <v>14153</v>
      </c>
      <c r="T101" s="84">
        <v>14351</v>
      </c>
      <c r="U101" s="84">
        <v>14978</v>
      </c>
      <c r="V101" s="84">
        <v>15205</v>
      </c>
      <c r="W101" s="84">
        <v>15847</v>
      </c>
      <c r="X101" s="84">
        <v>16078</v>
      </c>
      <c r="Y101" s="84">
        <v>16301</v>
      </c>
      <c r="Z101" s="84">
        <v>17548</v>
      </c>
      <c r="AA101" s="84">
        <v>18290</v>
      </c>
      <c r="AB101" s="84">
        <v>18447</v>
      </c>
      <c r="AC101" s="84">
        <v>18642</v>
      </c>
      <c r="AD101" s="84">
        <v>18815</v>
      </c>
      <c r="AE101" s="84">
        <v>18997</v>
      </c>
      <c r="AF101" s="84">
        <v>19601</v>
      </c>
      <c r="AG101" s="84">
        <v>20014</v>
      </c>
      <c r="AH101" s="84">
        <v>20650</v>
      </c>
      <c r="AI101" s="84">
        <v>21200</v>
      </c>
      <c r="AJ101" s="84">
        <v>21238</v>
      </c>
      <c r="AK101" s="84">
        <v>21574</v>
      </c>
      <c r="AL101" s="84">
        <v>22290</v>
      </c>
      <c r="AM101" s="84">
        <v>22447</v>
      </c>
      <c r="AN101" s="84">
        <v>22645</v>
      </c>
      <c r="AO101" s="98">
        <v>22671</v>
      </c>
    </row>
    <row r="102" spans="1:41" s="81" customFormat="1" hidden="1" x14ac:dyDescent="0.25">
      <c r="A102" s="97">
        <v>5000</v>
      </c>
      <c r="B102" s="84">
        <v>7892</v>
      </c>
      <c r="C102" s="84">
        <v>8052</v>
      </c>
      <c r="D102" s="84">
        <v>8617</v>
      </c>
      <c r="E102" s="84">
        <v>9327</v>
      </c>
      <c r="F102" s="84">
        <v>9494</v>
      </c>
      <c r="G102" s="84">
        <v>9836</v>
      </c>
      <c r="H102" s="84">
        <v>10181</v>
      </c>
      <c r="I102" s="84">
        <v>10520</v>
      </c>
      <c r="J102" s="84">
        <v>10891</v>
      </c>
      <c r="K102" s="84">
        <v>11230</v>
      </c>
      <c r="L102" s="84">
        <v>11566</v>
      </c>
      <c r="M102" s="84">
        <v>12263</v>
      </c>
      <c r="N102" s="84">
        <v>12746</v>
      </c>
      <c r="O102" s="84">
        <v>12755</v>
      </c>
      <c r="P102" s="84">
        <v>13072</v>
      </c>
      <c r="Q102" s="84">
        <v>13814</v>
      </c>
      <c r="R102" s="84">
        <v>14450</v>
      </c>
      <c r="S102" s="84">
        <v>14808</v>
      </c>
      <c r="T102" s="84">
        <v>15185</v>
      </c>
      <c r="U102" s="84">
        <v>15854</v>
      </c>
      <c r="V102" s="84">
        <v>16228</v>
      </c>
      <c r="W102" s="84">
        <v>16605</v>
      </c>
      <c r="X102" s="84">
        <v>16973</v>
      </c>
      <c r="Y102" s="84">
        <v>17344</v>
      </c>
      <c r="Z102" s="84">
        <v>18431</v>
      </c>
      <c r="AA102" s="84">
        <v>19026</v>
      </c>
      <c r="AB102" s="84">
        <v>19202</v>
      </c>
      <c r="AC102" s="84">
        <v>19381</v>
      </c>
      <c r="AD102" s="84">
        <v>19598</v>
      </c>
      <c r="AE102" s="84">
        <v>19783</v>
      </c>
      <c r="AF102" s="84">
        <v>20206</v>
      </c>
      <c r="AG102" s="84">
        <v>20781</v>
      </c>
      <c r="AH102" s="84">
        <v>21491</v>
      </c>
      <c r="AI102" s="84">
        <v>21849</v>
      </c>
      <c r="AJ102" s="84">
        <v>22290</v>
      </c>
      <c r="AK102" s="84">
        <v>22332</v>
      </c>
      <c r="AL102" s="84">
        <v>23179</v>
      </c>
      <c r="AM102" s="84">
        <v>23387</v>
      </c>
      <c r="AN102" s="84">
        <v>23419</v>
      </c>
      <c r="AO102" s="98">
        <v>23713</v>
      </c>
    </row>
    <row r="103" spans="1:41" s="81" customFormat="1" hidden="1" x14ac:dyDescent="0.25">
      <c r="A103" s="97">
        <v>5125</v>
      </c>
      <c r="B103" s="84">
        <v>8087</v>
      </c>
      <c r="C103" s="84">
        <v>8461</v>
      </c>
      <c r="D103" s="84">
        <v>8733</v>
      </c>
      <c r="E103" s="84">
        <v>9490</v>
      </c>
      <c r="F103" s="84">
        <v>9657</v>
      </c>
      <c r="G103" s="84">
        <v>10047</v>
      </c>
      <c r="H103" s="84">
        <v>10213</v>
      </c>
      <c r="I103" s="84">
        <v>11089</v>
      </c>
      <c r="J103" s="84">
        <v>11249</v>
      </c>
      <c r="K103" s="84">
        <v>11674</v>
      </c>
      <c r="L103" s="84">
        <v>11860</v>
      </c>
      <c r="M103" s="84">
        <v>12640</v>
      </c>
      <c r="N103" s="84">
        <v>12704</v>
      </c>
      <c r="O103" s="84">
        <v>12966</v>
      </c>
      <c r="P103" s="84">
        <v>13475</v>
      </c>
      <c r="Q103" s="84">
        <v>14172</v>
      </c>
      <c r="R103" s="84">
        <v>14808</v>
      </c>
      <c r="S103" s="84">
        <v>15195</v>
      </c>
      <c r="T103" s="84">
        <v>15559</v>
      </c>
      <c r="U103" s="84">
        <v>16250</v>
      </c>
      <c r="V103" s="84">
        <v>16282</v>
      </c>
      <c r="W103" s="84">
        <v>16532</v>
      </c>
      <c r="X103" s="84">
        <v>16864</v>
      </c>
      <c r="Y103" s="84">
        <v>17740</v>
      </c>
      <c r="Z103" s="84">
        <v>19301</v>
      </c>
      <c r="AA103" s="84">
        <v>19598</v>
      </c>
      <c r="AB103" s="84">
        <v>19787</v>
      </c>
      <c r="AC103" s="84">
        <v>19982</v>
      </c>
      <c r="AD103" s="84">
        <v>20813</v>
      </c>
      <c r="AE103" s="84">
        <v>21021</v>
      </c>
      <c r="AF103" s="84">
        <v>21232</v>
      </c>
      <c r="AG103" s="84">
        <v>21446</v>
      </c>
      <c r="AH103" s="84">
        <v>21820</v>
      </c>
      <c r="AI103" s="84">
        <v>22204</v>
      </c>
      <c r="AJ103" s="84">
        <v>22549</v>
      </c>
      <c r="AK103" s="84">
        <v>22860</v>
      </c>
      <c r="AL103" s="84">
        <v>23346</v>
      </c>
      <c r="AM103" s="84">
        <v>23758</v>
      </c>
      <c r="AN103" s="84">
        <v>23912</v>
      </c>
      <c r="AO103" s="98">
        <v>24004</v>
      </c>
    </row>
    <row r="104" spans="1:41" s="81" customFormat="1" hidden="1" x14ac:dyDescent="0.25">
      <c r="A104" s="97">
        <v>5250</v>
      </c>
      <c r="B104" s="84">
        <v>8250</v>
      </c>
      <c r="C104" s="84">
        <v>8563</v>
      </c>
      <c r="D104" s="84">
        <v>8937</v>
      </c>
      <c r="E104" s="84">
        <v>9717</v>
      </c>
      <c r="F104" s="84">
        <v>9810</v>
      </c>
      <c r="G104" s="84">
        <v>10175</v>
      </c>
      <c r="H104" s="84">
        <v>10549</v>
      </c>
      <c r="I104" s="84">
        <v>11211</v>
      </c>
      <c r="J104" s="84">
        <v>11345</v>
      </c>
      <c r="K104" s="84">
        <v>11825</v>
      </c>
      <c r="L104" s="84">
        <v>12250</v>
      </c>
      <c r="M104" s="84">
        <v>13005</v>
      </c>
      <c r="N104" s="84">
        <v>12941</v>
      </c>
      <c r="O104" s="84">
        <v>13539</v>
      </c>
      <c r="P104" s="84">
        <v>13644</v>
      </c>
      <c r="Q104" s="84">
        <v>14527</v>
      </c>
      <c r="R104" s="84">
        <v>15195</v>
      </c>
      <c r="S104" s="84">
        <v>15579</v>
      </c>
      <c r="T104" s="84">
        <v>15489</v>
      </c>
      <c r="U104" s="84">
        <v>16135</v>
      </c>
      <c r="V104" s="84">
        <v>16819</v>
      </c>
      <c r="W104" s="84">
        <v>16950</v>
      </c>
      <c r="X104" s="84">
        <v>17078</v>
      </c>
      <c r="Y104" s="84">
        <v>18306</v>
      </c>
      <c r="Z104" s="84">
        <v>20078</v>
      </c>
      <c r="AA104" s="84">
        <v>20362</v>
      </c>
      <c r="AB104" s="84">
        <v>20560</v>
      </c>
      <c r="AC104" s="84">
        <v>21075</v>
      </c>
      <c r="AD104" s="84">
        <v>21702</v>
      </c>
      <c r="AE104" s="84">
        <v>21862</v>
      </c>
      <c r="AF104" s="84">
        <v>22370</v>
      </c>
      <c r="AG104" s="84">
        <v>22585</v>
      </c>
      <c r="AH104" s="84">
        <v>22719</v>
      </c>
      <c r="AI104" s="84">
        <v>23176</v>
      </c>
      <c r="AJ104" s="84">
        <v>23649</v>
      </c>
      <c r="AK104" s="84">
        <v>23838</v>
      </c>
      <c r="AL104" s="84">
        <v>24202</v>
      </c>
      <c r="AM104" s="84">
        <v>24644</v>
      </c>
      <c r="AN104" s="84">
        <v>24880</v>
      </c>
      <c r="AO104" s="98">
        <v>25472</v>
      </c>
    </row>
    <row r="105" spans="1:41" s="81" customFormat="1" hidden="1" x14ac:dyDescent="0.25">
      <c r="A105" s="97">
        <v>5375</v>
      </c>
      <c r="B105" s="84">
        <v>8483</v>
      </c>
      <c r="C105" s="84">
        <v>8659</v>
      </c>
      <c r="D105" s="84">
        <v>9145</v>
      </c>
      <c r="E105" s="84">
        <v>9820</v>
      </c>
      <c r="F105" s="84">
        <v>9900</v>
      </c>
      <c r="G105" s="84">
        <v>10293</v>
      </c>
      <c r="H105" s="84">
        <v>10670</v>
      </c>
      <c r="I105" s="84">
        <v>11364</v>
      </c>
      <c r="J105" s="84">
        <v>11527</v>
      </c>
      <c r="K105" s="84">
        <v>11965</v>
      </c>
      <c r="L105" s="84">
        <v>12381</v>
      </c>
      <c r="M105" s="84">
        <v>13177</v>
      </c>
      <c r="N105" s="84">
        <v>13091</v>
      </c>
      <c r="O105" s="84">
        <v>13727</v>
      </c>
      <c r="P105" s="84">
        <v>13874</v>
      </c>
      <c r="Q105" s="84">
        <v>14549</v>
      </c>
      <c r="R105" s="84">
        <v>15227</v>
      </c>
      <c r="S105" s="84">
        <v>15614</v>
      </c>
      <c r="T105" s="84">
        <v>15975</v>
      </c>
      <c r="U105" s="84">
        <v>16835</v>
      </c>
      <c r="V105" s="84">
        <v>16870</v>
      </c>
      <c r="W105" s="84">
        <v>17011</v>
      </c>
      <c r="X105" s="84">
        <v>17449</v>
      </c>
      <c r="Y105" s="84">
        <v>18412</v>
      </c>
      <c r="Z105" s="84">
        <v>20429</v>
      </c>
      <c r="AA105" s="84">
        <v>20663</v>
      </c>
      <c r="AB105" s="84">
        <v>20829</v>
      </c>
      <c r="AC105" s="84">
        <v>21206</v>
      </c>
      <c r="AD105" s="84">
        <v>21843</v>
      </c>
      <c r="AE105" s="84">
        <v>22105</v>
      </c>
      <c r="AF105" s="84">
        <v>22594</v>
      </c>
      <c r="AG105" s="84">
        <v>22955</v>
      </c>
      <c r="AH105" s="84">
        <v>23579</v>
      </c>
      <c r="AI105" s="84">
        <v>23784</v>
      </c>
      <c r="AJ105" s="84">
        <v>23896</v>
      </c>
      <c r="AK105" s="84">
        <v>24334</v>
      </c>
      <c r="AL105" s="84">
        <v>24701</v>
      </c>
      <c r="AM105" s="84">
        <v>24903</v>
      </c>
      <c r="AN105" s="84">
        <v>25514</v>
      </c>
      <c r="AO105" s="98">
        <v>25734</v>
      </c>
    </row>
    <row r="106" spans="1:41" s="81" customFormat="1" hidden="1" x14ac:dyDescent="0.25">
      <c r="A106" s="97">
        <v>5500</v>
      </c>
      <c r="B106" s="84">
        <v>8640</v>
      </c>
      <c r="C106" s="84">
        <v>9183</v>
      </c>
      <c r="D106" s="84">
        <v>9513</v>
      </c>
      <c r="E106" s="84">
        <v>10229</v>
      </c>
      <c r="F106" s="84">
        <v>10306</v>
      </c>
      <c r="G106" s="84">
        <v>10699</v>
      </c>
      <c r="H106" s="84">
        <v>11121</v>
      </c>
      <c r="I106" s="84">
        <v>11579</v>
      </c>
      <c r="J106" s="84">
        <v>12064</v>
      </c>
      <c r="K106" s="84">
        <v>12336</v>
      </c>
      <c r="L106" s="84">
        <v>12659</v>
      </c>
      <c r="M106" s="84">
        <v>13679</v>
      </c>
      <c r="N106" s="84">
        <v>13654</v>
      </c>
      <c r="O106" s="84">
        <v>14028</v>
      </c>
      <c r="P106" s="84">
        <v>14335</v>
      </c>
      <c r="Q106" s="84">
        <v>15265</v>
      </c>
      <c r="R106" s="84">
        <v>15320</v>
      </c>
      <c r="S106" s="84">
        <v>15652</v>
      </c>
      <c r="T106" s="84">
        <v>16368</v>
      </c>
      <c r="U106" s="84">
        <v>17213</v>
      </c>
      <c r="V106" s="84">
        <v>17270</v>
      </c>
      <c r="W106" s="84">
        <v>18134</v>
      </c>
      <c r="X106" s="84">
        <v>18306</v>
      </c>
      <c r="Y106" s="84">
        <v>18479</v>
      </c>
      <c r="Z106" s="84">
        <v>20631</v>
      </c>
      <c r="AA106" s="84">
        <v>20858</v>
      </c>
      <c r="AB106" s="84">
        <v>21040</v>
      </c>
      <c r="AC106" s="84">
        <v>21421</v>
      </c>
      <c r="AD106" s="84">
        <v>22099</v>
      </c>
      <c r="AE106" s="84">
        <v>22361</v>
      </c>
      <c r="AF106" s="84">
        <v>22728</v>
      </c>
      <c r="AG106" s="84">
        <v>23282</v>
      </c>
      <c r="AH106" s="84">
        <v>23726</v>
      </c>
      <c r="AI106" s="84">
        <v>24023</v>
      </c>
      <c r="AJ106" s="84">
        <v>24538</v>
      </c>
      <c r="AK106" s="84">
        <v>24628</v>
      </c>
      <c r="AL106" s="84">
        <v>24938</v>
      </c>
      <c r="AM106" s="84">
        <v>25299</v>
      </c>
      <c r="AN106" s="84">
        <v>25769</v>
      </c>
      <c r="AO106" s="98">
        <v>26355</v>
      </c>
    </row>
    <row r="107" spans="1:41" s="81" customFormat="1" hidden="1" x14ac:dyDescent="0.25">
      <c r="A107" s="97">
        <v>5625</v>
      </c>
      <c r="B107" s="84">
        <v>8963</v>
      </c>
      <c r="C107" s="84">
        <v>9302</v>
      </c>
      <c r="D107" s="84">
        <v>9647</v>
      </c>
      <c r="E107" s="84">
        <v>10283</v>
      </c>
      <c r="F107" s="84">
        <v>10603</v>
      </c>
      <c r="G107" s="84">
        <v>11009</v>
      </c>
      <c r="H107" s="84">
        <v>11460</v>
      </c>
      <c r="I107" s="84">
        <v>12023</v>
      </c>
      <c r="J107" s="84">
        <v>12531</v>
      </c>
      <c r="K107" s="84">
        <v>12778</v>
      </c>
      <c r="L107" s="84">
        <v>13072</v>
      </c>
      <c r="M107" s="84">
        <v>13874</v>
      </c>
      <c r="N107" s="84">
        <v>14309</v>
      </c>
      <c r="O107" s="84">
        <v>14514</v>
      </c>
      <c r="P107" s="84">
        <v>15045</v>
      </c>
      <c r="Q107" s="84">
        <v>15847</v>
      </c>
      <c r="R107" s="84">
        <v>16093</v>
      </c>
      <c r="S107" s="84">
        <v>16535</v>
      </c>
      <c r="T107" s="84">
        <v>17011</v>
      </c>
      <c r="U107" s="84">
        <v>17526</v>
      </c>
      <c r="V107" s="84">
        <v>17747</v>
      </c>
      <c r="W107" s="84">
        <v>18536</v>
      </c>
      <c r="X107" s="84">
        <v>18629</v>
      </c>
      <c r="Y107" s="84">
        <v>18837</v>
      </c>
      <c r="Z107" s="84">
        <v>21165</v>
      </c>
      <c r="AA107" s="84">
        <v>21299</v>
      </c>
      <c r="AB107" s="84">
        <v>21910</v>
      </c>
      <c r="AC107" s="84">
        <v>22610</v>
      </c>
      <c r="AD107" s="84">
        <v>23096</v>
      </c>
      <c r="AE107" s="84">
        <v>23339</v>
      </c>
      <c r="AF107" s="84">
        <v>23915</v>
      </c>
      <c r="AG107" s="84">
        <v>24404</v>
      </c>
      <c r="AH107" s="84">
        <v>24570</v>
      </c>
      <c r="AI107" s="84">
        <v>24807</v>
      </c>
      <c r="AJ107" s="84">
        <v>25434</v>
      </c>
      <c r="AK107" s="84">
        <v>25613</v>
      </c>
      <c r="AL107" s="84">
        <v>26006</v>
      </c>
      <c r="AM107" s="84">
        <v>26853</v>
      </c>
      <c r="AN107" s="84">
        <v>26984</v>
      </c>
      <c r="AO107" s="98">
        <v>27240</v>
      </c>
    </row>
    <row r="108" spans="1:41" s="81" customFormat="1" hidden="1" x14ac:dyDescent="0.25">
      <c r="A108" s="97">
        <v>5750</v>
      </c>
      <c r="B108" s="84">
        <v>9116</v>
      </c>
      <c r="C108" s="84">
        <v>9391</v>
      </c>
      <c r="D108" s="84">
        <v>9733</v>
      </c>
      <c r="E108" s="84">
        <v>10600</v>
      </c>
      <c r="F108" s="84">
        <v>10865</v>
      </c>
      <c r="G108" s="84">
        <v>11204</v>
      </c>
      <c r="H108" s="84">
        <v>11649</v>
      </c>
      <c r="I108" s="84">
        <v>12128</v>
      </c>
      <c r="J108" s="84">
        <v>12640</v>
      </c>
      <c r="K108" s="84">
        <v>12899</v>
      </c>
      <c r="L108" s="84">
        <v>13366</v>
      </c>
      <c r="M108" s="84">
        <v>14009</v>
      </c>
      <c r="N108" s="84">
        <v>14459</v>
      </c>
      <c r="O108" s="84">
        <v>14837</v>
      </c>
      <c r="P108" s="84">
        <v>15192</v>
      </c>
      <c r="Q108" s="84">
        <v>15994</v>
      </c>
      <c r="R108" s="84">
        <v>16346</v>
      </c>
      <c r="S108" s="84">
        <v>16717</v>
      </c>
      <c r="T108" s="84">
        <v>17184</v>
      </c>
      <c r="U108" s="84">
        <v>17702</v>
      </c>
      <c r="V108" s="84">
        <v>17945</v>
      </c>
      <c r="W108" s="84">
        <v>18648</v>
      </c>
      <c r="X108" s="84">
        <v>18818</v>
      </c>
      <c r="Y108" s="84">
        <v>19077</v>
      </c>
      <c r="Z108" s="84">
        <v>21417</v>
      </c>
      <c r="AA108" s="84">
        <v>22009</v>
      </c>
      <c r="AB108" s="84">
        <v>22223</v>
      </c>
      <c r="AC108" s="84">
        <v>23055</v>
      </c>
      <c r="AD108" s="84">
        <v>23806</v>
      </c>
      <c r="AE108" s="84">
        <v>24055</v>
      </c>
      <c r="AF108" s="84">
        <v>24740</v>
      </c>
      <c r="AG108" s="84">
        <v>24868</v>
      </c>
      <c r="AH108" s="84">
        <v>25088</v>
      </c>
      <c r="AI108" s="84">
        <v>25267</v>
      </c>
      <c r="AJ108" s="84">
        <v>25667</v>
      </c>
      <c r="AK108" s="84">
        <v>26265</v>
      </c>
      <c r="AL108" s="84">
        <v>26495</v>
      </c>
      <c r="AM108" s="84">
        <v>27317</v>
      </c>
      <c r="AN108" s="84">
        <v>27470</v>
      </c>
      <c r="AO108" s="98">
        <v>27621</v>
      </c>
    </row>
    <row r="109" spans="1:41" s="81" customFormat="1" hidden="1" x14ac:dyDescent="0.25">
      <c r="A109" s="97">
        <v>5875</v>
      </c>
      <c r="B109" s="84">
        <v>9302</v>
      </c>
      <c r="C109" s="84">
        <v>9676</v>
      </c>
      <c r="D109" s="84">
        <v>9938</v>
      </c>
      <c r="E109" s="84">
        <v>10696</v>
      </c>
      <c r="F109" s="84">
        <v>11076</v>
      </c>
      <c r="G109" s="84">
        <v>11460</v>
      </c>
      <c r="H109" s="84">
        <v>11818</v>
      </c>
      <c r="I109" s="84">
        <v>12477</v>
      </c>
      <c r="J109" s="84">
        <v>12778</v>
      </c>
      <c r="K109" s="84">
        <v>13158</v>
      </c>
      <c r="L109" s="84">
        <v>13503</v>
      </c>
      <c r="M109" s="84">
        <v>14236</v>
      </c>
      <c r="N109" s="84">
        <v>14610</v>
      </c>
      <c r="O109" s="84">
        <v>15115</v>
      </c>
      <c r="P109" s="84">
        <v>15345</v>
      </c>
      <c r="Q109" s="84">
        <v>16164</v>
      </c>
      <c r="R109" s="84">
        <v>16672</v>
      </c>
      <c r="S109" s="84">
        <v>17142</v>
      </c>
      <c r="T109" s="84">
        <v>17360</v>
      </c>
      <c r="U109" s="84">
        <v>17897</v>
      </c>
      <c r="V109" s="84">
        <v>18185</v>
      </c>
      <c r="W109" s="84">
        <v>18744</v>
      </c>
      <c r="X109" s="84">
        <v>19003</v>
      </c>
      <c r="Y109" s="84">
        <v>19496</v>
      </c>
      <c r="Z109" s="84">
        <v>21616</v>
      </c>
      <c r="AA109" s="84">
        <v>22207</v>
      </c>
      <c r="AB109" s="84">
        <v>22930</v>
      </c>
      <c r="AC109" s="84">
        <v>23413</v>
      </c>
      <c r="AD109" s="84">
        <v>24257</v>
      </c>
      <c r="AE109" s="84">
        <v>24644</v>
      </c>
      <c r="AF109" s="84">
        <v>24957</v>
      </c>
      <c r="AG109" s="84">
        <v>25088</v>
      </c>
      <c r="AH109" s="84">
        <v>25309</v>
      </c>
      <c r="AI109" s="84">
        <v>25632</v>
      </c>
      <c r="AJ109" s="84">
        <v>26300</v>
      </c>
      <c r="AK109" s="84">
        <v>26901</v>
      </c>
      <c r="AL109" s="84">
        <v>27240</v>
      </c>
      <c r="AM109" s="84">
        <v>27608</v>
      </c>
      <c r="AN109" s="84">
        <v>27854</v>
      </c>
      <c r="AO109" s="98">
        <v>28225</v>
      </c>
    </row>
    <row r="110" spans="1:41" s="81" customFormat="1" ht="15.75" hidden="1" thickBot="1" x14ac:dyDescent="0.3">
      <c r="A110" s="99">
        <v>6000</v>
      </c>
      <c r="B110" s="100">
        <v>9644</v>
      </c>
      <c r="C110" s="100">
        <v>9813</v>
      </c>
      <c r="D110" s="100">
        <v>10293</v>
      </c>
      <c r="E110" s="100">
        <v>10856</v>
      </c>
      <c r="F110" s="100">
        <v>11208</v>
      </c>
      <c r="G110" s="100">
        <v>11623</v>
      </c>
      <c r="H110" s="100">
        <v>12042</v>
      </c>
      <c r="I110" s="100">
        <v>12646</v>
      </c>
      <c r="J110" s="100">
        <v>12953</v>
      </c>
      <c r="K110" s="100">
        <v>13340</v>
      </c>
      <c r="L110" s="100">
        <v>13759</v>
      </c>
      <c r="M110" s="100">
        <v>14431</v>
      </c>
      <c r="N110" s="100">
        <v>14814</v>
      </c>
      <c r="O110" s="100">
        <v>15323</v>
      </c>
      <c r="P110" s="100">
        <v>15540</v>
      </c>
      <c r="Q110" s="100">
        <v>16378</v>
      </c>
      <c r="R110" s="100">
        <v>16886</v>
      </c>
      <c r="S110" s="100">
        <v>17376</v>
      </c>
      <c r="T110" s="100">
        <v>17603</v>
      </c>
      <c r="U110" s="100">
        <v>18469</v>
      </c>
      <c r="V110" s="100">
        <v>18779</v>
      </c>
      <c r="W110" s="100">
        <v>19237</v>
      </c>
      <c r="X110" s="100">
        <v>19608</v>
      </c>
      <c r="Y110" s="100">
        <v>20135</v>
      </c>
      <c r="Z110" s="100">
        <v>22274</v>
      </c>
      <c r="AA110" s="100">
        <v>22882</v>
      </c>
      <c r="AB110" s="100">
        <v>23621</v>
      </c>
      <c r="AC110" s="100">
        <v>24107</v>
      </c>
      <c r="AD110" s="100">
        <v>25005</v>
      </c>
      <c r="AE110" s="100">
        <v>25395</v>
      </c>
      <c r="AF110" s="100">
        <v>25577</v>
      </c>
      <c r="AG110" s="100">
        <v>25702</v>
      </c>
      <c r="AH110" s="100">
        <v>26073</v>
      </c>
      <c r="AI110" s="100">
        <v>26412</v>
      </c>
      <c r="AJ110" s="100">
        <v>27112</v>
      </c>
      <c r="AK110" s="100">
        <v>27723</v>
      </c>
      <c r="AL110" s="100">
        <v>27925</v>
      </c>
      <c r="AM110" s="100">
        <v>28446</v>
      </c>
      <c r="AN110" s="100">
        <v>28701</v>
      </c>
      <c r="AO110" s="101">
        <v>28932</v>
      </c>
    </row>
    <row r="111" spans="1:41" s="81" customFormat="1" hidden="1" x14ac:dyDescent="0.25"/>
    <row r="112" spans="1:41" hidden="1" x14ac:dyDescent="0.25"/>
  </sheetData>
  <sheetProtection password="BE26" sheet="1" objects="1" scenarios="1"/>
  <mergeCells count="12">
    <mergeCell ref="D68:R71"/>
    <mergeCell ref="V68:AJ71"/>
    <mergeCell ref="A1:D1"/>
    <mergeCell ref="V61:AG63"/>
    <mergeCell ref="AQ7:AY18"/>
    <mergeCell ref="A13:E13"/>
    <mergeCell ref="F13:H13"/>
    <mergeCell ref="J14:AB14"/>
    <mergeCell ref="J17:AI18"/>
    <mergeCell ref="AQ21:AY21"/>
    <mergeCell ref="D61:R63"/>
    <mergeCell ref="J13:AB13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70C0"/>
  </sheetPr>
  <dimension ref="A1:BA111"/>
  <sheetViews>
    <sheetView showRowColHeaders="0" zoomScale="70" zoomScaleNormal="70" zoomScaleSheetLayoutView="100" workbookViewId="0">
      <pane ySplit="1" topLeftCell="A2" activePane="bottomLeft" state="frozen"/>
      <selection pane="bottomLeft" activeCell="A21" sqref="A21"/>
    </sheetView>
  </sheetViews>
  <sheetFormatPr defaultColWidth="0" defaultRowHeight="15" zeroHeight="1" x14ac:dyDescent="0.25"/>
  <cols>
    <col min="1" max="1" width="6.140625" style="13" customWidth="1"/>
    <col min="2" max="41" width="8.28515625" style="13" customWidth="1"/>
    <col min="42" max="42" width="2.5703125" style="13" customWidth="1"/>
    <col min="43" max="51" width="6.140625" style="13" customWidth="1"/>
    <col min="52" max="52" width="9.5703125" style="13" customWidth="1"/>
    <col min="53" max="53" width="1.7109375" style="13" hidden="1" customWidth="1"/>
    <col min="54" max="16384" width="9.140625" style="13" hidden="1"/>
  </cols>
  <sheetData>
    <row r="1" spans="1:52" ht="21" x14ac:dyDescent="0.35">
      <c r="A1" s="646" t="s">
        <v>61</v>
      </c>
      <c r="B1" s="646"/>
      <c r="C1" s="646"/>
      <c r="D1" s="646"/>
      <c r="F1" s="14"/>
      <c r="G1" s="14"/>
      <c r="H1" s="14"/>
      <c r="J1" s="17" t="s">
        <v>459</v>
      </c>
      <c r="K1" s="14"/>
      <c r="L1" s="14"/>
      <c r="M1" s="14"/>
      <c r="N1" s="14"/>
      <c r="O1" s="14"/>
      <c r="P1" s="14"/>
      <c r="R1" s="14"/>
      <c r="S1" s="14"/>
      <c r="U1" s="14"/>
      <c r="V1" s="14"/>
      <c r="W1" s="14"/>
      <c r="X1" s="14"/>
      <c r="Y1" s="14"/>
      <c r="Z1" s="14"/>
      <c r="AA1" s="14"/>
      <c r="AB1" s="14"/>
      <c r="AD1" s="14"/>
      <c r="AE1" s="14"/>
      <c r="AF1" s="14"/>
      <c r="AG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</row>
    <row r="2" spans="1:52" s="52" customFormat="1" x14ac:dyDescent="0.25">
      <c r="A2" s="182" t="str">
        <f>VLOOKUP(Тип_прайслиста,Тип_прайслиста_значения,2,FALSE)</f>
        <v>РОЗНИЧНЫЙ ПРАЙС-ЛИСТ НА СЕКЦИОННЫЕ ВОРОТА ГРУППЫ КОМПАНИЙ "АЛЮТЕХ" НА РЫНКЕ РОССИЙСКОЙ ФЕДЕРАЦИИ</v>
      </c>
    </row>
    <row r="3" spans="1:52" ht="15.75" x14ac:dyDescent="0.25">
      <c r="A3" s="60"/>
      <c r="B3" s="103"/>
      <c r="C3" s="103" t="s">
        <v>89</v>
      </c>
      <c r="D3" s="103"/>
      <c r="E3" s="103"/>
      <c r="F3" s="103"/>
      <c r="G3" s="103"/>
      <c r="H3" s="103"/>
      <c r="I3" s="103"/>
      <c r="J3" s="103" t="s">
        <v>90</v>
      </c>
      <c r="K3" s="103"/>
      <c r="L3" s="103"/>
      <c r="M3" s="103"/>
      <c r="N3" s="103"/>
      <c r="O3" s="60"/>
      <c r="P3" s="103"/>
      <c r="Q3" s="103"/>
      <c r="R3" s="103"/>
      <c r="S3" s="103"/>
      <c r="T3" s="103"/>
      <c r="U3" s="60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</row>
    <row r="4" spans="1:52" ht="27" customHeight="1" x14ac:dyDescent="0.25">
      <c r="A4" s="14"/>
      <c r="B4" s="14"/>
      <c r="C4" s="14"/>
      <c r="D4" s="14"/>
      <c r="E4" s="14"/>
      <c r="F4" s="14"/>
      <c r="G4" s="14"/>
      <c r="H4" s="14"/>
      <c r="I4" s="14"/>
      <c r="J4" s="643" t="s">
        <v>562</v>
      </c>
      <c r="K4" s="643"/>
      <c r="L4" s="643"/>
      <c r="M4" s="643"/>
      <c r="N4" s="643"/>
      <c r="O4" s="643"/>
      <c r="P4" s="643"/>
      <c r="Q4" s="643"/>
      <c r="R4" s="643"/>
      <c r="S4" s="643"/>
      <c r="T4" s="643"/>
      <c r="U4" s="643"/>
      <c r="V4" s="643"/>
      <c r="W4" s="643"/>
      <c r="X4" s="643"/>
      <c r="Y4" s="643"/>
      <c r="Z4" s="643"/>
      <c r="AA4" s="643"/>
      <c r="AB4" s="643"/>
      <c r="AC4" s="643"/>
      <c r="AD4" s="643"/>
      <c r="AE4" s="643"/>
      <c r="AF4" s="643"/>
      <c r="AG4" s="643"/>
      <c r="AH4" s="643"/>
      <c r="AI4" s="643"/>
      <c r="AJ4" s="643"/>
      <c r="AK4" s="643"/>
      <c r="AL4" s="643"/>
      <c r="AM4" s="643"/>
      <c r="AN4" s="643"/>
      <c r="AO4" s="643"/>
      <c r="AP4" s="128"/>
      <c r="AQ4" s="128"/>
      <c r="AR4" s="128"/>
      <c r="AS4" s="128"/>
      <c r="AT4" s="14"/>
      <c r="AU4" s="14"/>
      <c r="AV4" s="14"/>
      <c r="AW4" s="14"/>
      <c r="AX4" s="14"/>
      <c r="AY4" s="14"/>
      <c r="AZ4" s="14"/>
    </row>
    <row r="5" spans="1:52" ht="15" customHeight="1" x14ac:dyDescent="0.25">
      <c r="A5" s="14"/>
      <c r="B5" s="14"/>
      <c r="C5" s="14"/>
      <c r="D5" s="14"/>
      <c r="E5" s="14"/>
      <c r="F5" s="14"/>
      <c r="G5" s="14"/>
      <c r="H5" s="14"/>
      <c r="I5" s="14"/>
      <c r="J5" s="238" t="s">
        <v>248</v>
      </c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0"/>
      <c r="AB5" s="250"/>
      <c r="AC5" s="250"/>
      <c r="AD5" s="250"/>
      <c r="AE5" s="250"/>
      <c r="AF5" s="250"/>
      <c r="AG5" s="250"/>
      <c r="AH5" s="250"/>
      <c r="AI5" s="250"/>
      <c r="AJ5" s="250"/>
      <c r="AK5" s="250"/>
      <c r="AL5" s="250"/>
      <c r="AM5" s="250"/>
      <c r="AN5" s="250"/>
      <c r="AO5" s="250"/>
      <c r="AP5" s="128"/>
      <c r="AQ5" s="128"/>
      <c r="AR5" s="128"/>
      <c r="AS5" s="128"/>
      <c r="AT5" s="14"/>
      <c r="AU5" s="14"/>
      <c r="AV5" s="14"/>
      <c r="AW5" s="14"/>
      <c r="AX5" s="14"/>
      <c r="AY5" s="14"/>
      <c r="AZ5" s="14"/>
    </row>
    <row r="6" spans="1:52" ht="15" customHeight="1" x14ac:dyDescent="0.25">
      <c r="A6" s="14"/>
      <c r="B6" s="14"/>
      <c r="C6" s="14"/>
      <c r="D6" s="14"/>
      <c r="E6" s="14"/>
      <c r="F6" s="14"/>
      <c r="G6" s="14"/>
      <c r="H6" s="14"/>
      <c r="I6" s="14"/>
      <c r="J6" s="253" t="s">
        <v>548</v>
      </c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  <c r="AA6" s="249"/>
      <c r="AB6" s="249"/>
      <c r="AC6" s="249"/>
      <c r="AD6" s="249"/>
      <c r="AE6" s="249"/>
      <c r="AF6" s="249"/>
      <c r="AG6" s="249"/>
      <c r="AH6" s="249"/>
      <c r="AI6" s="249"/>
      <c r="AJ6" s="249"/>
      <c r="AK6" s="249"/>
      <c r="AL6" s="249"/>
      <c r="AM6" s="249"/>
      <c r="AN6" s="249"/>
      <c r="AO6" s="249"/>
      <c r="AP6" s="128"/>
      <c r="AQ6" s="128"/>
      <c r="AR6" s="128"/>
      <c r="AS6" s="128"/>
      <c r="AT6" s="14"/>
      <c r="AU6" s="14"/>
      <c r="AV6" s="14"/>
      <c r="AW6" s="14"/>
      <c r="AX6" s="14"/>
      <c r="AY6" s="14"/>
      <c r="AZ6" s="14"/>
    </row>
    <row r="7" spans="1:52" ht="15" customHeight="1" x14ac:dyDescent="0.25">
      <c r="A7" s="14"/>
      <c r="B7" s="14"/>
      <c r="C7" s="14"/>
      <c r="D7" s="14"/>
      <c r="E7" s="14"/>
      <c r="F7" s="14"/>
      <c r="G7" s="14"/>
      <c r="H7" s="14"/>
      <c r="I7" s="14"/>
      <c r="J7" s="238" t="s">
        <v>249</v>
      </c>
      <c r="K7" s="250"/>
      <c r="L7" s="250"/>
      <c r="M7" s="250"/>
      <c r="N7" s="250"/>
      <c r="O7" s="250"/>
      <c r="P7" s="250"/>
      <c r="Q7" s="250"/>
      <c r="R7" s="250"/>
      <c r="S7" s="250"/>
      <c r="T7" s="250"/>
      <c r="U7" s="250"/>
      <c r="V7" s="250"/>
      <c r="W7" s="250"/>
      <c r="X7" s="250"/>
      <c r="Y7" s="250"/>
      <c r="Z7" s="250"/>
      <c r="AA7" s="250"/>
      <c r="AB7" s="250"/>
      <c r="AC7" s="250"/>
      <c r="AD7" s="250"/>
      <c r="AE7" s="250"/>
      <c r="AF7" s="250"/>
      <c r="AG7" s="250"/>
      <c r="AH7" s="250"/>
      <c r="AI7" s="250"/>
      <c r="AJ7" s="250"/>
      <c r="AK7" s="250"/>
      <c r="AL7" s="250"/>
      <c r="AM7" s="250"/>
      <c r="AN7" s="250"/>
      <c r="AO7" s="250"/>
      <c r="AP7" s="128"/>
      <c r="AQ7" s="822" t="s">
        <v>634</v>
      </c>
      <c r="AR7" s="822"/>
      <c r="AS7" s="822"/>
      <c r="AT7" s="822"/>
      <c r="AU7" s="822"/>
      <c r="AV7" s="822"/>
      <c r="AW7" s="822"/>
      <c r="AX7" s="822"/>
      <c r="AY7" s="822"/>
      <c r="AZ7" s="130"/>
    </row>
    <row r="8" spans="1:52" x14ac:dyDescent="0.25">
      <c r="A8" s="14"/>
      <c r="B8" s="14"/>
      <c r="C8" s="14"/>
      <c r="D8" s="14"/>
      <c r="E8" s="14"/>
      <c r="F8" s="14"/>
      <c r="G8" s="14"/>
      <c r="H8" s="14"/>
      <c r="I8" s="14"/>
      <c r="J8" s="240" t="s">
        <v>251</v>
      </c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40"/>
      <c r="AG8" s="240"/>
      <c r="AH8" s="240"/>
      <c r="AI8" s="240"/>
      <c r="AJ8" s="240"/>
      <c r="AK8" s="240"/>
      <c r="AL8" s="240"/>
      <c r="AM8" s="240"/>
      <c r="AN8" s="240"/>
      <c r="AO8" s="240"/>
      <c r="AP8" s="75"/>
      <c r="AQ8" s="822"/>
      <c r="AR8" s="822"/>
      <c r="AS8" s="822"/>
      <c r="AT8" s="822"/>
      <c r="AU8" s="822"/>
      <c r="AV8" s="822"/>
      <c r="AW8" s="822"/>
      <c r="AX8" s="822"/>
      <c r="AY8" s="822"/>
      <c r="AZ8" s="130"/>
    </row>
    <row r="9" spans="1:52" ht="15" customHeight="1" x14ac:dyDescent="0.25">
      <c r="A9" s="14"/>
      <c r="B9" s="14"/>
      <c r="C9" s="14"/>
      <c r="D9" s="14"/>
      <c r="E9" s="14"/>
      <c r="F9" s="14"/>
      <c r="G9" s="14"/>
      <c r="H9" s="14"/>
      <c r="I9" s="14"/>
      <c r="J9" s="238" t="s">
        <v>274</v>
      </c>
      <c r="K9" s="250"/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/>
      <c r="Z9" s="250"/>
      <c r="AA9" s="250"/>
      <c r="AB9" s="250"/>
      <c r="AC9" s="250"/>
      <c r="AD9" s="250"/>
      <c r="AE9" s="250"/>
      <c r="AF9" s="250"/>
      <c r="AG9" s="250"/>
      <c r="AH9" s="250"/>
      <c r="AI9" s="250"/>
      <c r="AJ9" s="250"/>
      <c r="AK9" s="250"/>
      <c r="AL9" s="250"/>
      <c r="AM9" s="250"/>
      <c r="AN9" s="250"/>
      <c r="AO9" s="250"/>
      <c r="AP9" s="128"/>
      <c r="AQ9" s="822"/>
      <c r="AR9" s="822"/>
      <c r="AS9" s="822"/>
      <c r="AT9" s="822"/>
      <c r="AU9" s="822"/>
      <c r="AV9" s="822"/>
      <c r="AW9" s="822"/>
      <c r="AX9" s="822"/>
      <c r="AY9" s="822"/>
      <c r="AZ9" s="130"/>
    </row>
    <row r="10" spans="1:52" ht="34.5" customHeight="1" x14ac:dyDescent="0.25">
      <c r="A10" s="14"/>
      <c r="C10" s="14"/>
      <c r="D10" s="14"/>
      <c r="F10" s="14"/>
      <c r="G10" s="14"/>
      <c r="H10" s="14"/>
      <c r="I10" s="14"/>
      <c r="J10" s="241" t="s">
        <v>275</v>
      </c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240"/>
      <c r="AA10" s="236"/>
      <c r="AB10" s="240"/>
      <c r="AC10" s="643" t="s">
        <v>563</v>
      </c>
      <c r="AD10" s="643"/>
      <c r="AE10" s="643"/>
      <c r="AF10" s="643"/>
      <c r="AG10" s="643"/>
      <c r="AH10" s="643"/>
      <c r="AI10" s="643"/>
      <c r="AJ10" s="643"/>
      <c r="AK10" s="643"/>
      <c r="AL10" s="643"/>
      <c r="AM10" s="643"/>
      <c r="AN10" s="643"/>
      <c r="AO10" s="643"/>
      <c r="AP10" s="75"/>
      <c r="AQ10" s="822"/>
      <c r="AR10" s="822"/>
      <c r="AS10" s="822"/>
      <c r="AT10" s="822"/>
      <c r="AU10" s="822"/>
      <c r="AV10" s="822"/>
      <c r="AW10" s="822"/>
      <c r="AX10" s="822"/>
      <c r="AY10" s="822"/>
      <c r="AZ10" s="130"/>
    </row>
    <row r="11" spans="1:52" x14ac:dyDescent="0.25">
      <c r="A11" s="14"/>
      <c r="B11" s="36"/>
      <c r="C11" s="14"/>
      <c r="D11" s="14"/>
      <c r="E11" s="14"/>
      <c r="F11" s="36"/>
      <c r="G11" s="14"/>
      <c r="H11" s="14"/>
      <c r="I11" s="14"/>
      <c r="J11" s="238" t="s">
        <v>253</v>
      </c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38"/>
      <c r="AA11" s="239"/>
      <c r="AB11" s="238"/>
      <c r="AC11" s="238" t="s">
        <v>258</v>
      </c>
      <c r="AD11" s="238"/>
      <c r="AE11" s="238"/>
      <c r="AF11" s="238"/>
      <c r="AG11" s="238"/>
      <c r="AH11" s="238"/>
      <c r="AI11" s="238"/>
      <c r="AJ11" s="238"/>
      <c r="AK11" s="238"/>
      <c r="AL11" s="238"/>
      <c r="AM11" s="238"/>
      <c r="AN11" s="238"/>
      <c r="AO11" s="238"/>
      <c r="AP11" s="75"/>
      <c r="AQ11" s="822"/>
      <c r="AR11" s="822"/>
      <c r="AS11" s="822"/>
      <c r="AT11" s="822"/>
      <c r="AU11" s="822"/>
      <c r="AV11" s="822"/>
      <c r="AW11" s="822"/>
      <c r="AX11" s="822"/>
      <c r="AY11" s="822"/>
      <c r="AZ11" s="130"/>
    </row>
    <row r="12" spans="1:52" x14ac:dyDescent="0.25">
      <c r="A12" s="14"/>
      <c r="B12" s="36"/>
      <c r="C12" s="14"/>
      <c r="D12" s="14"/>
      <c r="E12" s="14"/>
      <c r="F12" s="36"/>
      <c r="G12" s="14"/>
      <c r="H12" s="14"/>
      <c r="I12" s="14"/>
      <c r="J12" s="240" t="s">
        <v>254</v>
      </c>
      <c r="K12" s="240"/>
      <c r="L12" s="240"/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  <c r="X12" s="240"/>
      <c r="Y12" s="240"/>
      <c r="Z12" s="240"/>
      <c r="AA12" s="236"/>
      <c r="AB12" s="240"/>
      <c r="AC12" s="240" t="s">
        <v>259</v>
      </c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75"/>
      <c r="AQ12" s="822"/>
      <c r="AR12" s="822"/>
      <c r="AS12" s="822"/>
      <c r="AT12" s="822"/>
      <c r="AU12" s="822"/>
      <c r="AV12" s="822"/>
      <c r="AW12" s="822"/>
      <c r="AX12" s="822"/>
      <c r="AY12" s="822"/>
      <c r="AZ12" s="130"/>
    </row>
    <row r="13" spans="1:52" ht="26.25" customHeight="1" x14ac:dyDescent="0.25">
      <c r="A13" s="827" t="s">
        <v>266</v>
      </c>
      <c r="B13" s="827"/>
      <c r="C13" s="827"/>
      <c r="D13" s="827"/>
      <c r="E13" s="827"/>
      <c r="F13" s="825" t="s">
        <v>272</v>
      </c>
      <c r="G13" s="826"/>
      <c r="H13" s="826"/>
      <c r="I13" s="14"/>
      <c r="J13" s="651" t="s">
        <v>587</v>
      </c>
      <c r="K13" s="651"/>
      <c r="L13" s="651"/>
      <c r="M13" s="651"/>
      <c r="N13" s="651"/>
      <c r="O13" s="651"/>
      <c r="P13" s="651"/>
      <c r="Q13" s="651"/>
      <c r="R13" s="651"/>
      <c r="S13" s="651"/>
      <c r="T13" s="651"/>
      <c r="U13" s="651"/>
      <c r="V13" s="651"/>
      <c r="W13" s="651"/>
      <c r="X13" s="651"/>
      <c r="Y13" s="651"/>
      <c r="Z13" s="651"/>
      <c r="AA13" s="651"/>
      <c r="AB13" s="651"/>
      <c r="AC13" s="238" t="s">
        <v>554</v>
      </c>
      <c r="AD13" s="238"/>
      <c r="AE13" s="238"/>
      <c r="AF13" s="238"/>
      <c r="AG13" s="238"/>
      <c r="AH13" s="238"/>
      <c r="AI13" s="238"/>
      <c r="AJ13" s="238"/>
      <c r="AK13" s="238"/>
      <c r="AL13" s="238"/>
      <c r="AM13" s="238"/>
      <c r="AN13" s="238"/>
      <c r="AO13" s="238"/>
      <c r="AP13" s="75"/>
      <c r="AQ13" s="822"/>
      <c r="AR13" s="822"/>
      <c r="AS13" s="822"/>
      <c r="AT13" s="822"/>
      <c r="AU13" s="822"/>
      <c r="AV13" s="822"/>
      <c r="AW13" s="822"/>
      <c r="AX13" s="822"/>
      <c r="AY13" s="822"/>
      <c r="AZ13" s="130"/>
    </row>
    <row r="14" spans="1:52" ht="38.25" customHeight="1" x14ac:dyDescent="0.25">
      <c r="A14" s="827"/>
      <c r="B14" s="827"/>
      <c r="C14" s="827"/>
      <c r="D14" s="827"/>
      <c r="E14" s="827"/>
      <c r="F14" s="36"/>
      <c r="G14" s="14"/>
      <c r="H14" s="14"/>
      <c r="I14" s="14"/>
      <c r="J14" s="635" t="s">
        <v>637</v>
      </c>
      <c r="K14" s="635"/>
      <c r="L14" s="635"/>
      <c r="M14" s="635"/>
      <c r="N14" s="635"/>
      <c r="O14" s="635"/>
      <c r="P14" s="635"/>
      <c r="Q14" s="635"/>
      <c r="R14" s="635"/>
      <c r="S14" s="635"/>
      <c r="T14" s="635"/>
      <c r="U14" s="635"/>
      <c r="V14" s="635"/>
      <c r="W14" s="635"/>
      <c r="X14" s="635"/>
      <c r="Y14" s="635"/>
      <c r="Z14" s="635"/>
      <c r="AA14" s="635"/>
      <c r="AB14" s="635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113"/>
      <c r="AQ14" s="822"/>
      <c r="AR14" s="822"/>
      <c r="AS14" s="822"/>
      <c r="AT14" s="822"/>
      <c r="AU14" s="822"/>
      <c r="AV14" s="822"/>
      <c r="AW14" s="822"/>
      <c r="AX14" s="822"/>
      <c r="AY14" s="822"/>
      <c r="AZ14" s="130"/>
    </row>
    <row r="15" spans="1:52" ht="15" customHeight="1" thickBot="1" x14ac:dyDescent="0.3">
      <c r="A15" s="48"/>
      <c r="B15" s="14"/>
      <c r="C15" s="14"/>
      <c r="D15" s="14"/>
      <c r="E15" s="14"/>
      <c r="F15" s="14"/>
      <c r="G15" s="14"/>
      <c r="H15" s="14"/>
      <c r="J15" s="252" t="s">
        <v>255</v>
      </c>
      <c r="K15" s="248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  <c r="AM15" s="248"/>
      <c r="AN15" s="248"/>
      <c r="AO15" s="248"/>
      <c r="AP15" s="113"/>
      <c r="AQ15" s="822"/>
      <c r="AR15" s="822"/>
      <c r="AS15" s="822"/>
      <c r="AT15" s="822"/>
      <c r="AU15" s="822"/>
      <c r="AV15" s="822"/>
      <c r="AW15" s="822"/>
      <c r="AX15" s="822"/>
      <c r="AY15" s="822"/>
      <c r="AZ15" s="130"/>
    </row>
    <row r="16" spans="1:52" ht="14.25" customHeight="1" thickBot="1" x14ac:dyDescent="0.3">
      <c r="A16" s="48" t="s">
        <v>471</v>
      </c>
      <c r="B16" s="36"/>
      <c r="C16" s="14"/>
      <c r="D16" s="14"/>
      <c r="E16" s="14"/>
      <c r="F16" s="36"/>
      <c r="G16" s="14"/>
      <c r="H16" s="173">
        <f>1-Скидка_AluTrend_ALPS</f>
        <v>0</v>
      </c>
      <c r="I16" s="14"/>
      <c r="J16" s="241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  <c r="AG16" s="254"/>
      <c r="AH16" s="254"/>
      <c r="AI16" s="254"/>
      <c r="AJ16" s="254"/>
      <c r="AK16" s="254"/>
      <c r="AL16" s="254"/>
      <c r="AM16" s="254"/>
      <c r="AN16" s="254"/>
      <c r="AO16" s="254"/>
      <c r="AP16" s="113"/>
      <c r="AQ16" s="822"/>
      <c r="AR16" s="822"/>
      <c r="AS16" s="822"/>
      <c r="AT16" s="822"/>
      <c r="AU16" s="822"/>
      <c r="AV16" s="822"/>
      <c r="AW16" s="822"/>
      <c r="AX16" s="822"/>
      <c r="AY16" s="822"/>
      <c r="AZ16" s="131"/>
    </row>
    <row r="17" spans="1:52" ht="15" customHeight="1" x14ac:dyDescent="0.25">
      <c r="A17" s="48"/>
      <c r="B17" s="36"/>
      <c r="C17" s="14"/>
      <c r="D17" s="14"/>
      <c r="E17" s="14"/>
      <c r="F17" s="36"/>
      <c r="G17" s="14"/>
      <c r="H17" s="14"/>
      <c r="I17" s="14"/>
      <c r="J17" s="637" t="s">
        <v>564</v>
      </c>
      <c r="K17" s="637"/>
      <c r="L17" s="637"/>
      <c r="M17" s="637"/>
      <c r="N17" s="637"/>
      <c r="O17" s="637"/>
      <c r="P17" s="637"/>
      <c r="Q17" s="637"/>
      <c r="R17" s="637"/>
      <c r="S17" s="637"/>
      <c r="T17" s="637"/>
      <c r="U17" s="637"/>
      <c r="V17" s="637"/>
      <c r="W17" s="637"/>
      <c r="X17" s="637"/>
      <c r="Y17" s="637"/>
      <c r="Z17" s="637"/>
      <c r="AA17" s="637"/>
      <c r="AB17" s="637"/>
      <c r="AC17" s="637"/>
      <c r="AD17" s="637"/>
      <c r="AE17" s="637"/>
      <c r="AF17" s="637"/>
      <c r="AG17" s="637"/>
      <c r="AH17" s="637"/>
      <c r="AI17" s="637"/>
      <c r="AJ17" s="637"/>
      <c r="AK17" s="248"/>
      <c r="AL17" s="248"/>
      <c r="AM17" s="248"/>
      <c r="AN17" s="248"/>
      <c r="AO17" s="248"/>
      <c r="AP17" s="113"/>
      <c r="AQ17" s="822"/>
      <c r="AR17" s="822"/>
      <c r="AS17" s="822"/>
      <c r="AT17" s="822"/>
      <c r="AU17" s="822"/>
      <c r="AV17" s="822"/>
      <c r="AW17" s="822"/>
      <c r="AX17" s="822"/>
      <c r="AY17" s="822"/>
      <c r="AZ17" s="14"/>
    </row>
    <row r="18" spans="1:52" ht="15" customHeight="1" x14ac:dyDescent="0.25">
      <c r="A18" s="14"/>
      <c r="B18" s="36"/>
      <c r="C18" s="14"/>
      <c r="D18" s="14"/>
      <c r="E18" s="14"/>
      <c r="F18" s="36"/>
      <c r="G18" s="14"/>
      <c r="H18" s="14"/>
      <c r="I18" s="14"/>
      <c r="J18" s="637"/>
      <c r="K18" s="637"/>
      <c r="L18" s="637"/>
      <c r="M18" s="637"/>
      <c r="N18" s="637"/>
      <c r="O18" s="637"/>
      <c r="P18" s="637"/>
      <c r="Q18" s="637"/>
      <c r="R18" s="637"/>
      <c r="S18" s="637"/>
      <c r="T18" s="637"/>
      <c r="U18" s="637"/>
      <c r="V18" s="637"/>
      <c r="W18" s="637"/>
      <c r="X18" s="637"/>
      <c r="Y18" s="637"/>
      <c r="Z18" s="637"/>
      <c r="AA18" s="637"/>
      <c r="AB18" s="637"/>
      <c r="AC18" s="637"/>
      <c r="AD18" s="637"/>
      <c r="AE18" s="637"/>
      <c r="AF18" s="637"/>
      <c r="AG18" s="637"/>
      <c r="AH18" s="637"/>
      <c r="AI18" s="637"/>
      <c r="AJ18" s="637"/>
      <c r="AK18" s="248"/>
      <c r="AL18" s="248"/>
      <c r="AM18" s="248"/>
      <c r="AN18" s="248"/>
      <c r="AO18" s="248"/>
      <c r="AP18" s="113"/>
      <c r="AQ18" s="822"/>
      <c r="AR18" s="822"/>
      <c r="AS18" s="822"/>
      <c r="AT18" s="822"/>
      <c r="AU18" s="822"/>
      <c r="AV18" s="822"/>
      <c r="AW18" s="822"/>
      <c r="AX18" s="822"/>
      <c r="AY18" s="822"/>
      <c r="AZ18" s="14"/>
    </row>
    <row r="19" spans="1:52" ht="15" customHeight="1" x14ac:dyDescent="0.25">
      <c r="A19" s="111" t="s">
        <v>397</v>
      </c>
      <c r="B19" s="36"/>
      <c r="C19" s="14"/>
      <c r="D19" s="14"/>
      <c r="F19" s="36"/>
      <c r="G19" s="14"/>
      <c r="H19" s="14"/>
      <c r="I19" s="14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53" t="str">
        <f>Описание_цены</f>
        <v>Цены указаны в рублях с НДС</v>
      </c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822"/>
      <c r="AR19" s="822"/>
      <c r="AS19" s="822"/>
      <c r="AT19" s="822"/>
      <c r="AU19" s="822"/>
      <c r="AV19" s="822"/>
      <c r="AW19" s="822"/>
      <c r="AX19" s="822"/>
      <c r="AY19" s="822"/>
      <c r="AZ19" s="14"/>
    </row>
    <row r="20" spans="1:52" ht="15" customHeight="1" x14ac:dyDescent="0.25">
      <c r="A20" s="236" t="s">
        <v>260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</row>
    <row r="21" spans="1:52" ht="15" customHeight="1" x14ac:dyDescent="0.25">
      <c r="A21" s="90"/>
      <c r="B21" s="90">
        <v>2125</v>
      </c>
      <c r="C21" s="90">
        <v>2250</v>
      </c>
      <c r="D21" s="90">
        <v>2375</v>
      </c>
      <c r="E21" s="90">
        <v>2500</v>
      </c>
      <c r="F21" s="90">
        <v>2625</v>
      </c>
      <c r="G21" s="90">
        <v>2750</v>
      </c>
      <c r="H21" s="90">
        <v>2875</v>
      </c>
      <c r="I21" s="90">
        <v>3000</v>
      </c>
      <c r="J21" s="90">
        <v>3125</v>
      </c>
      <c r="K21" s="90">
        <v>3250</v>
      </c>
      <c r="L21" s="90">
        <v>3375</v>
      </c>
      <c r="M21" s="90">
        <v>3500</v>
      </c>
      <c r="N21" s="90">
        <v>3625</v>
      </c>
      <c r="O21" s="90">
        <v>3750</v>
      </c>
      <c r="P21" s="90">
        <v>3875</v>
      </c>
      <c r="Q21" s="90">
        <v>4000</v>
      </c>
      <c r="R21" s="90">
        <v>4125</v>
      </c>
      <c r="S21" s="90">
        <v>4250</v>
      </c>
      <c r="T21" s="90">
        <v>4375</v>
      </c>
      <c r="U21" s="90">
        <v>4500</v>
      </c>
      <c r="V21" s="90">
        <v>4625</v>
      </c>
      <c r="W21" s="90">
        <v>4750</v>
      </c>
      <c r="X21" s="90">
        <v>4875</v>
      </c>
      <c r="Y21" s="90">
        <v>5000</v>
      </c>
      <c r="Z21" s="90">
        <v>5125</v>
      </c>
      <c r="AA21" s="90">
        <v>5250</v>
      </c>
      <c r="AB21" s="90">
        <v>5375</v>
      </c>
      <c r="AC21" s="90">
        <v>5500</v>
      </c>
      <c r="AD21" s="90">
        <v>5625</v>
      </c>
      <c r="AE21" s="90">
        <v>5750</v>
      </c>
      <c r="AF21" s="90">
        <v>5875</v>
      </c>
      <c r="AG21" s="90">
        <v>6000</v>
      </c>
      <c r="AH21" s="90">
        <v>6125</v>
      </c>
      <c r="AI21" s="90">
        <v>6250</v>
      </c>
      <c r="AJ21" s="90">
        <v>6375</v>
      </c>
      <c r="AK21" s="90">
        <v>6500</v>
      </c>
      <c r="AL21" s="90">
        <v>6625</v>
      </c>
      <c r="AM21" s="90">
        <v>6750</v>
      </c>
      <c r="AN21" s="90">
        <v>6875</v>
      </c>
      <c r="AO21" s="90">
        <v>7000</v>
      </c>
      <c r="AP21" s="104"/>
      <c r="AQ21" s="823" t="s">
        <v>244</v>
      </c>
      <c r="AR21" s="823"/>
      <c r="AS21" s="823"/>
      <c r="AT21" s="823"/>
      <c r="AU21" s="823"/>
      <c r="AV21" s="823"/>
      <c r="AW21" s="823"/>
      <c r="AX21" s="823"/>
      <c r="AY21" s="823"/>
      <c r="AZ21" s="71"/>
    </row>
    <row r="22" spans="1:52" ht="15" customHeight="1" x14ac:dyDescent="0.25">
      <c r="A22" s="90">
        <v>1875</v>
      </c>
      <c r="B22" s="194">
        <f t="shared" ref="B22:AO22" si="0">ROUND(B76*РАСЧЕТНЫЙ_КОЭФФИЦИЕНТ,0)</f>
        <v>181326</v>
      </c>
      <c r="C22" s="194">
        <f t="shared" si="0"/>
        <v>194087</v>
      </c>
      <c r="D22" s="194">
        <f t="shared" si="0"/>
        <v>198915</v>
      </c>
      <c r="E22" s="194">
        <f t="shared" si="0"/>
        <v>203132</v>
      </c>
      <c r="F22" s="194">
        <f t="shared" si="0"/>
        <v>213951</v>
      </c>
      <c r="G22" s="194">
        <f t="shared" si="0"/>
        <v>225326</v>
      </c>
      <c r="H22" s="194">
        <f t="shared" si="0"/>
        <v>230097</v>
      </c>
      <c r="I22" s="194">
        <f t="shared" si="0"/>
        <v>234703</v>
      </c>
      <c r="J22" s="194">
        <f t="shared" si="0"/>
        <v>254234</v>
      </c>
      <c r="K22" s="194">
        <f t="shared" si="0"/>
        <v>258672</v>
      </c>
      <c r="L22" s="194">
        <f t="shared" si="0"/>
        <v>263999</v>
      </c>
      <c r="M22" s="194">
        <f t="shared" si="0"/>
        <v>267716</v>
      </c>
      <c r="N22" s="194">
        <f t="shared" si="0"/>
        <v>280312</v>
      </c>
      <c r="O22" s="194">
        <f t="shared" si="0"/>
        <v>291686</v>
      </c>
      <c r="P22" s="194">
        <f t="shared" si="0"/>
        <v>297346</v>
      </c>
      <c r="Q22" s="194">
        <f t="shared" si="0"/>
        <v>302339</v>
      </c>
      <c r="R22" s="194">
        <f t="shared" si="0"/>
        <v>318985</v>
      </c>
      <c r="S22" s="194">
        <f t="shared" si="0"/>
        <v>324700</v>
      </c>
      <c r="T22" s="194">
        <f t="shared" si="0"/>
        <v>329472</v>
      </c>
      <c r="U22" s="194">
        <f t="shared" si="0"/>
        <v>334243</v>
      </c>
      <c r="V22" s="194">
        <f t="shared" si="0"/>
        <v>350223</v>
      </c>
      <c r="W22" s="194">
        <f t="shared" si="0"/>
        <v>364927</v>
      </c>
      <c r="X22" s="194">
        <f t="shared" si="0"/>
        <v>369587</v>
      </c>
      <c r="Y22" s="194">
        <f t="shared" si="0"/>
        <v>374914</v>
      </c>
      <c r="Z22" s="194">
        <f t="shared" si="0"/>
        <v>380185</v>
      </c>
      <c r="AA22" s="194">
        <f t="shared" si="0"/>
        <v>393502</v>
      </c>
      <c r="AB22" s="194">
        <f t="shared" si="0"/>
        <v>400437</v>
      </c>
      <c r="AC22" s="194">
        <f t="shared" si="0"/>
        <v>406652</v>
      </c>
      <c r="AD22" s="194">
        <f t="shared" si="0"/>
        <v>412699</v>
      </c>
      <c r="AE22" s="194">
        <f t="shared" si="0"/>
        <v>418692</v>
      </c>
      <c r="AF22" s="194">
        <f t="shared" si="0"/>
        <v>431509</v>
      </c>
      <c r="AG22" s="194">
        <f t="shared" si="0"/>
        <v>438223</v>
      </c>
      <c r="AH22" s="194">
        <f t="shared" si="0"/>
        <v>452593</v>
      </c>
      <c r="AI22" s="194">
        <f t="shared" si="0"/>
        <v>466076</v>
      </c>
      <c r="AJ22" s="194">
        <f t="shared" si="0"/>
        <v>473012</v>
      </c>
      <c r="AK22" s="194">
        <f t="shared" si="0"/>
        <v>479393</v>
      </c>
      <c r="AL22" s="194">
        <f t="shared" si="0"/>
        <v>485607</v>
      </c>
      <c r="AM22" s="194">
        <f t="shared" si="0"/>
        <v>499589</v>
      </c>
      <c r="AN22" s="194">
        <f t="shared" si="0"/>
        <v>506525</v>
      </c>
      <c r="AO22" s="194">
        <f t="shared" si="0"/>
        <v>512739</v>
      </c>
      <c r="AP22" s="104"/>
      <c r="AQ22" s="18"/>
      <c r="AR22" s="18"/>
      <c r="AS22" s="133"/>
      <c r="AT22" s="133"/>
      <c r="AU22" s="133"/>
      <c r="AV22" s="133"/>
      <c r="AW22" s="133"/>
      <c r="AX22" s="133"/>
      <c r="AY22" s="133"/>
      <c r="AZ22" s="133"/>
    </row>
    <row r="23" spans="1:52" x14ac:dyDescent="0.25">
      <c r="A23" s="90">
        <v>2000</v>
      </c>
      <c r="B23" s="194">
        <f t="shared" ref="B23:AO23" si="1">ROUND(B77*РАСЧЕТНЫЙ_КОЭФФИЦИЕНТ,0)</f>
        <v>185043</v>
      </c>
      <c r="C23" s="194">
        <f t="shared" si="1"/>
        <v>198027</v>
      </c>
      <c r="D23" s="194">
        <f t="shared" si="1"/>
        <v>203132</v>
      </c>
      <c r="E23" s="194">
        <f t="shared" si="1"/>
        <v>207238</v>
      </c>
      <c r="F23" s="194">
        <f t="shared" si="1"/>
        <v>218390</v>
      </c>
      <c r="G23" s="194">
        <f t="shared" si="1"/>
        <v>229931</v>
      </c>
      <c r="H23" s="194">
        <f t="shared" si="1"/>
        <v>234703</v>
      </c>
      <c r="I23" s="194">
        <f t="shared" si="1"/>
        <v>239142</v>
      </c>
      <c r="J23" s="194">
        <f t="shared" si="1"/>
        <v>259727</v>
      </c>
      <c r="K23" s="194">
        <f t="shared" si="1"/>
        <v>263999</v>
      </c>
      <c r="L23" s="194">
        <f t="shared" si="1"/>
        <v>269326</v>
      </c>
      <c r="M23" s="194">
        <f t="shared" si="1"/>
        <v>273598</v>
      </c>
      <c r="N23" s="194">
        <f t="shared" si="1"/>
        <v>286360</v>
      </c>
      <c r="O23" s="194">
        <f t="shared" si="1"/>
        <v>297734</v>
      </c>
      <c r="P23" s="194">
        <f t="shared" si="1"/>
        <v>303393</v>
      </c>
      <c r="Q23" s="194">
        <f t="shared" si="1"/>
        <v>308554</v>
      </c>
      <c r="R23" s="194">
        <f t="shared" si="1"/>
        <v>325588</v>
      </c>
      <c r="S23" s="194">
        <f t="shared" si="1"/>
        <v>331247</v>
      </c>
      <c r="T23" s="194">
        <f t="shared" si="1"/>
        <v>336185</v>
      </c>
      <c r="U23" s="194">
        <f t="shared" si="1"/>
        <v>341345</v>
      </c>
      <c r="V23" s="194">
        <f t="shared" si="1"/>
        <v>357325</v>
      </c>
      <c r="W23" s="194">
        <f t="shared" si="1"/>
        <v>372750</v>
      </c>
      <c r="X23" s="194">
        <f t="shared" si="1"/>
        <v>377189</v>
      </c>
      <c r="Y23" s="194">
        <f t="shared" si="1"/>
        <v>382349</v>
      </c>
      <c r="Z23" s="194">
        <f t="shared" si="1"/>
        <v>388175</v>
      </c>
      <c r="AA23" s="194">
        <f t="shared" si="1"/>
        <v>401491</v>
      </c>
      <c r="AB23" s="194">
        <f t="shared" si="1"/>
        <v>408427</v>
      </c>
      <c r="AC23" s="194">
        <f t="shared" si="1"/>
        <v>414808</v>
      </c>
      <c r="AD23" s="194">
        <f t="shared" si="1"/>
        <v>421022</v>
      </c>
      <c r="AE23" s="194">
        <f t="shared" si="1"/>
        <v>427070</v>
      </c>
      <c r="AF23" s="194">
        <f t="shared" si="1"/>
        <v>439998</v>
      </c>
      <c r="AG23" s="194">
        <f t="shared" si="1"/>
        <v>447100</v>
      </c>
      <c r="AH23" s="194">
        <f t="shared" si="1"/>
        <v>461637</v>
      </c>
      <c r="AI23" s="194">
        <f t="shared" si="1"/>
        <v>475453</v>
      </c>
      <c r="AJ23" s="194">
        <f t="shared" si="1"/>
        <v>482777</v>
      </c>
      <c r="AK23" s="194">
        <f t="shared" si="1"/>
        <v>489491</v>
      </c>
      <c r="AL23" s="194">
        <f t="shared" si="1"/>
        <v>495539</v>
      </c>
      <c r="AM23" s="194">
        <f t="shared" si="1"/>
        <v>510076</v>
      </c>
      <c r="AN23" s="194">
        <f t="shared" si="1"/>
        <v>516845</v>
      </c>
      <c r="AO23" s="194">
        <f t="shared" si="1"/>
        <v>523226</v>
      </c>
      <c r="AP23" s="104"/>
      <c r="AQ23" s="18"/>
      <c r="AR23" s="18"/>
      <c r="AS23" s="133"/>
      <c r="AT23" s="133"/>
      <c r="AU23" s="133"/>
      <c r="AV23" s="133"/>
      <c r="AW23" s="133"/>
      <c r="AX23" s="133"/>
      <c r="AY23" s="133"/>
      <c r="AZ23" s="133"/>
    </row>
    <row r="24" spans="1:52" ht="15" customHeight="1" x14ac:dyDescent="0.25">
      <c r="A24" s="90">
        <v>2125</v>
      </c>
      <c r="B24" s="194">
        <f t="shared" ref="B24:AO24" si="2">ROUND(B78*РАСЧЕТНЫЙ_КОЭФФИЦИЕНТ,0)</f>
        <v>191258</v>
      </c>
      <c r="C24" s="194">
        <f t="shared" si="2"/>
        <v>198915</v>
      </c>
      <c r="D24" s="194">
        <f t="shared" si="2"/>
        <v>207238</v>
      </c>
      <c r="E24" s="194">
        <f t="shared" si="2"/>
        <v>218224</v>
      </c>
      <c r="F24" s="194">
        <f t="shared" si="2"/>
        <v>222995</v>
      </c>
      <c r="G24" s="194">
        <f t="shared" si="2"/>
        <v>234703</v>
      </c>
      <c r="H24" s="194">
        <f t="shared" si="2"/>
        <v>239863</v>
      </c>
      <c r="I24" s="194">
        <f t="shared" si="2"/>
        <v>251737</v>
      </c>
      <c r="J24" s="194">
        <f t="shared" si="2"/>
        <v>265053</v>
      </c>
      <c r="K24" s="194">
        <f t="shared" si="2"/>
        <v>269880</v>
      </c>
      <c r="L24" s="194">
        <f t="shared" si="2"/>
        <v>275373</v>
      </c>
      <c r="M24" s="194">
        <f t="shared" si="2"/>
        <v>288856</v>
      </c>
      <c r="N24" s="194">
        <f t="shared" si="2"/>
        <v>291853</v>
      </c>
      <c r="O24" s="194">
        <f t="shared" si="2"/>
        <v>303393</v>
      </c>
      <c r="P24" s="194">
        <f t="shared" si="2"/>
        <v>308554</v>
      </c>
      <c r="Q24" s="194">
        <f t="shared" si="2"/>
        <v>323590</v>
      </c>
      <c r="R24" s="194">
        <f t="shared" si="2"/>
        <v>331968</v>
      </c>
      <c r="S24" s="194">
        <f t="shared" si="2"/>
        <v>339071</v>
      </c>
      <c r="T24" s="194">
        <f t="shared" si="2"/>
        <v>342788</v>
      </c>
      <c r="U24" s="194">
        <f t="shared" si="2"/>
        <v>357880</v>
      </c>
      <c r="V24" s="194">
        <f t="shared" si="2"/>
        <v>364261</v>
      </c>
      <c r="W24" s="194">
        <f t="shared" si="2"/>
        <v>380906</v>
      </c>
      <c r="X24" s="194">
        <f t="shared" si="2"/>
        <v>385900</v>
      </c>
      <c r="Y24" s="194">
        <f t="shared" si="2"/>
        <v>391726</v>
      </c>
      <c r="Z24" s="194">
        <f t="shared" si="2"/>
        <v>402546</v>
      </c>
      <c r="AA24" s="194">
        <f t="shared" si="2"/>
        <v>417138</v>
      </c>
      <c r="AB24" s="194">
        <f t="shared" si="2"/>
        <v>423519</v>
      </c>
      <c r="AC24" s="194">
        <f t="shared" si="2"/>
        <v>429900</v>
      </c>
      <c r="AD24" s="194">
        <f t="shared" si="2"/>
        <v>435892</v>
      </c>
      <c r="AE24" s="194">
        <f t="shared" si="2"/>
        <v>442495</v>
      </c>
      <c r="AF24" s="194">
        <f t="shared" si="2"/>
        <v>456311</v>
      </c>
      <c r="AG24" s="194">
        <f t="shared" si="2"/>
        <v>462192</v>
      </c>
      <c r="AH24" s="194">
        <f t="shared" si="2"/>
        <v>478671</v>
      </c>
      <c r="AI24" s="194">
        <f t="shared" si="2"/>
        <v>491267</v>
      </c>
      <c r="AJ24" s="194">
        <f t="shared" si="2"/>
        <v>498369</v>
      </c>
      <c r="AK24" s="194">
        <f t="shared" si="2"/>
        <v>504916</v>
      </c>
      <c r="AL24" s="194">
        <f t="shared" si="2"/>
        <v>511852</v>
      </c>
      <c r="AM24" s="194">
        <f t="shared" si="2"/>
        <v>525501</v>
      </c>
      <c r="AN24" s="194">
        <f t="shared" si="2"/>
        <v>532270</v>
      </c>
      <c r="AO24" s="194">
        <f t="shared" si="2"/>
        <v>538096</v>
      </c>
      <c r="AP24" s="104"/>
      <c r="AQ24" s="18"/>
      <c r="AR24" s="18"/>
      <c r="AS24" s="133"/>
      <c r="AT24" s="133"/>
      <c r="AU24" s="133"/>
      <c r="AV24" s="133"/>
      <c r="AW24" s="133"/>
      <c r="AX24" s="133"/>
      <c r="AY24" s="133"/>
      <c r="AZ24" s="133"/>
    </row>
    <row r="25" spans="1:52" x14ac:dyDescent="0.25">
      <c r="A25" s="90">
        <v>2250</v>
      </c>
      <c r="B25" s="194">
        <f t="shared" ref="B25:AO25" si="3">ROUND(B79*РАСЧЕТНЫЙ_КОЭФФИЦИЕНТ,0)</f>
        <v>198193</v>
      </c>
      <c r="C25" s="194">
        <f t="shared" si="3"/>
        <v>207737</v>
      </c>
      <c r="D25" s="194">
        <f t="shared" si="3"/>
        <v>212897</v>
      </c>
      <c r="E25" s="194">
        <f t="shared" si="3"/>
        <v>229043</v>
      </c>
      <c r="F25" s="194">
        <f t="shared" si="3"/>
        <v>235812</v>
      </c>
      <c r="G25" s="194">
        <f t="shared" si="3"/>
        <v>245189</v>
      </c>
      <c r="H25" s="194">
        <f t="shared" si="3"/>
        <v>250183</v>
      </c>
      <c r="I25" s="194">
        <f t="shared" si="3"/>
        <v>268604</v>
      </c>
      <c r="J25" s="194">
        <f t="shared" si="3"/>
        <v>275207</v>
      </c>
      <c r="K25" s="194">
        <f t="shared" si="3"/>
        <v>279979</v>
      </c>
      <c r="L25" s="194">
        <f t="shared" si="3"/>
        <v>291131</v>
      </c>
      <c r="M25" s="194">
        <f t="shared" si="3"/>
        <v>296291</v>
      </c>
      <c r="N25" s="194">
        <f t="shared" si="3"/>
        <v>311716</v>
      </c>
      <c r="O25" s="194">
        <f t="shared" si="3"/>
        <v>318985</v>
      </c>
      <c r="P25" s="194">
        <f t="shared" si="3"/>
        <v>324145</v>
      </c>
      <c r="Q25" s="194">
        <f t="shared" si="3"/>
        <v>336019</v>
      </c>
      <c r="R25" s="194">
        <f t="shared" si="3"/>
        <v>352332</v>
      </c>
      <c r="S25" s="194">
        <f t="shared" si="3"/>
        <v>359267</v>
      </c>
      <c r="T25" s="194">
        <f t="shared" si="3"/>
        <v>364760</v>
      </c>
      <c r="U25" s="194">
        <f t="shared" si="3"/>
        <v>371141</v>
      </c>
      <c r="V25" s="194">
        <f t="shared" si="3"/>
        <v>389063</v>
      </c>
      <c r="W25" s="194">
        <f t="shared" si="3"/>
        <v>394556</v>
      </c>
      <c r="X25" s="194">
        <f t="shared" si="3"/>
        <v>400104</v>
      </c>
      <c r="Y25" s="194">
        <f t="shared" si="3"/>
        <v>417471</v>
      </c>
      <c r="Z25" s="194">
        <f t="shared" si="3"/>
        <v>419968</v>
      </c>
      <c r="AA25" s="194">
        <f t="shared" si="3"/>
        <v>424185</v>
      </c>
      <c r="AB25" s="194">
        <f t="shared" si="3"/>
        <v>430399</v>
      </c>
      <c r="AC25" s="194">
        <f t="shared" si="3"/>
        <v>437668</v>
      </c>
      <c r="AD25" s="194">
        <f t="shared" si="3"/>
        <v>444104</v>
      </c>
      <c r="AE25" s="194">
        <f t="shared" si="3"/>
        <v>451706</v>
      </c>
      <c r="AF25" s="194">
        <f t="shared" si="3"/>
        <v>464134</v>
      </c>
      <c r="AG25" s="194">
        <f t="shared" si="3"/>
        <v>472124</v>
      </c>
      <c r="AH25" s="194">
        <f t="shared" si="3"/>
        <v>488104</v>
      </c>
      <c r="AI25" s="194">
        <f t="shared" si="3"/>
        <v>501587</v>
      </c>
      <c r="AJ25" s="194">
        <f t="shared" si="3"/>
        <v>508467</v>
      </c>
      <c r="AK25" s="194">
        <f t="shared" si="3"/>
        <v>515736</v>
      </c>
      <c r="AL25" s="194">
        <f t="shared" si="3"/>
        <v>523004</v>
      </c>
      <c r="AM25" s="194">
        <f t="shared" si="3"/>
        <v>536876</v>
      </c>
      <c r="AN25" s="194">
        <f t="shared" si="3"/>
        <v>544477</v>
      </c>
      <c r="AO25" s="194">
        <f t="shared" si="3"/>
        <v>551246</v>
      </c>
      <c r="AP25" s="104"/>
      <c r="AQ25" s="18"/>
      <c r="AR25" s="18"/>
      <c r="AS25" s="133"/>
      <c r="AT25" s="133"/>
      <c r="AU25" s="133"/>
      <c r="AV25" s="133"/>
      <c r="AW25" s="133"/>
      <c r="AX25" s="133"/>
      <c r="AY25" s="133"/>
      <c r="AZ25" s="133"/>
    </row>
    <row r="26" spans="1:52" x14ac:dyDescent="0.25">
      <c r="A26" s="90">
        <v>2375</v>
      </c>
      <c r="B26" s="194">
        <f t="shared" ref="B26:AO26" si="4">ROUND(B80*РАСЧЕТНЫЙ_КОЭФФИЦИЕНТ,0)</f>
        <v>206183</v>
      </c>
      <c r="C26" s="194">
        <f t="shared" si="4"/>
        <v>212176</v>
      </c>
      <c r="D26" s="194">
        <f t="shared" si="4"/>
        <v>220720</v>
      </c>
      <c r="E26" s="194">
        <f t="shared" si="4"/>
        <v>232428</v>
      </c>
      <c r="F26" s="194">
        <f t="shared" si="4"/>
        <v>240196</v>
      </c>
      <c r="G26" s="194">
        <f t="shared" si="4"/>
        <v>255121</v>
      </c>
      <c r="H26" s="194">
        <f t="shared" si="4"/>
        <v>259727</v>
      </c>
      <c r="I26" s="194">
        <f t="shared" si="4"/>
        <v>272322</v>
      </c>
      <c r="J26" s="194">
        <f t="shared" si="4"/>
        <v>279979</v>
      </c>
      <c r="K26" s="194">
        <f t="shared" si="4"/>
        <v>285083</v>
      </c>
      <c r="L26" s="194">
        <f t="shared" si="4"/>
        <v>302173</v>
      </c>
      <c r="M26" s="194">
        <f t="shared" si="4"/>
        <v>318264</v>
      </c>
      <c r="N26" s="194">
        <f t="shared" si="4"/>
        <v>323979</v>
      </c>
      <c r="O26" s="194">
        <f t="shared" si="4"/>
        <v>325588</v>
      </c>
      <c r="P26" s="194">
        <f t="shared" si="4"/>
        <v>337295</v>
      </c>
      <c r="Q26" s="194">
        <f t="shared" si="4"/>
        <v>349169</v>
      </c>
      <c r="R26" s="194">
        <f t="shared" si="4"/>
        <v>366203</v>
      </c>
      <c r="S26" s="194">
        <f t="shared" si="4"/>
        <v>373305</v>
      </c>
      <c r="T26" s="194">
        <f t="shared" si="4"/>
        <v>379852</v>
      </c>
      <c r="U26" s="194">
        <f t="shared" si="4"/>
        <v>397441</v>
      </c>
      <c r="V26" s="194">
        <f t="shared" si="4"/>
        <v>403988</v>
      </c>
      <c r="W26" s="194">
        <f t="shared" si="4"/>
        <v>413365</v>
      </c>
      <c r="X26" s="194">
        <f t="shared" si="4"/>
        <v>419413</v>
      </c>
      <c r="Y26" s="194">
        <f t="shared" si="4"/>
        <v>433285</v>
      </c>
      <c r="Z26" s="194">
        <f t="shared" si="4"/>
        <v>450984</v>
      </c>
      <c r="AA26" s="194">
        <f t="shared" si="4"/>
        <v>466076</v>
      </c>
      <c r="AB26" s="194">
        <f t="shared" si="4"/>
        <v>473345</v>
      </c>
      <c r="AC26" s="194">
        <f t="shared" si="4"/>
        <v>481501</v>
      </c>
      <c r="AD26" s="194">
        <f t="shared" si="4"/>
        <v>489658</v>
      </c>
      <c r="AE26" s="194">
        <f t="shared" si="4"/>
        <v>496260</v>
      </c>
      <c r="AF26" s="194">
        <f t="shared" si="4"/>
        <v>513072</v>
      </c>
      <c r="AG26" s="194">
        <f t="shared" si="4"/>
        <v>520729</v>
      </c>
      <c r="AH26" s="194">
        <f t="shared" si="4"/>
        <v>539372</v>
      </c>
      <c r="AI26" s="194">
        <f t="shared" si="4"/>
        <v>554409</v>
      </c>
      <c r="AJ26" s="194">
        <f t="shared" si="4"/>
        <v>562399</v>
      </c>
      <c r="AK26" s="194">
        <f t="shared" si="4"/>
        <v>570056</v>
      </c>
      <c r="AL26" s="194">
        <f t="shared" si="4"/>
        <v>578046</v>
      </c>
      <c r="AM26" s="194">
        <f t="shared" si="4"/>
        <v>593304</v>
      </c>
      <c r="AN26" s="194">
        <f t="shared" si="4"/>
        <v>602182</v>
      </c>
      <c r="AO26" s="194">
        <f t="shared" si="4"/>
        <v>610172</v>
      </c>
      <c r="AP26" s="104"/>
      <c r="AQ26" s="18"/>
      <c r="AR26" s="18"/>
      <c r="AS26" s="133"/>
      <c r="AT26" s="133"/>
      <c r="AU26" s="133"/>
      <c r="AV26" s="133"/>
      <c r="AW26" s="133"/>
      <c r="AX26" s="133"/>
      <c r="AY26" s="133"/>
      <c r="AZ26" s="133"/>
    </row>
    <row r="27" spans="1:52" x14ac:dyDescent="0.25">
      <c r="A27" s="90">
        <v>2500</v>
      </c>
      <c r="B27" s="194">
        <f t="shared" ref="B27:AO27" si="5">ROUND(B81*РАСЧЕТНЫЙ_КОЭФФИЦИЕНТ,0)</f>
        <v>219278</v>
      </c>
      <c r="C27" s="194">
        <f t="shared" si="5"/>
        <v>227101</v>
      </c>
      <c r="D27" s="194">
        <f t="shared" si="5"/>
        <v>231540</v>
      </c>
      <c r="E27" s="194">
        <f t="shared" si="5"/>
        <v>247853</v>
      </c>
      <c r="F27" s="194">
        <f t="shared" si="5"/>
        <v>257452</v>
      </c>
      <c r="G27" s="194">
        <f t="shared" si="5"/>
        <v>272544</v>
      </c>
      <c r="H27" s="194">
        <f t="shared" si="5"/>
        <v>277815</v>
      </c>
      <c r="I27" s="194">
        <f t="shared" si="5"/>
        <v>288135</v>
      </c>
      <c r="J27" s="194">
        <f t="shared" si="5"/>
        <v>296624</v>
      </c>
      <c r="K27" s="194">
        <f t="shared" si="5"/>
        <v>311383</v>
      </c>
      <c r="L27" s="194">
        <f t="shared" si="5"/>
        <v>317431</v>
      </c>
      <c r="M27" s="194">
        <f t="shared" si="5"/>
        <v>332468</v>
      </c>
      <c r="N27" s="194">
        <f t="shared" si="5"/>
        <v>340291</v>
      </c>
      <c r="O27" s="194">
        <f t="shared" si="5"/>
        <v>355550</v>
      </c>
      <c r="P27" s="194">
        <f t="shared" si="5"/>
        <v>360710</v>
      </c>
      <c r="Q27" s="194">
        <f t="shared" si="5"/>
        <v>373638</v>
      </c>
      <c r="R27" s="194">
        <f t="shared" si="5"/>
        <v>383736</v>
      </c>
      <c r="S27" s="194">
        <f t="shared" si="5"/>
        <v>390838</v>
      </c>
      <c r="T27" s="194">
        <f t="shared" si="5"/>
        <v>397053</v>
      </c>
      <c r="U27" s="194">
        <f t="shared" si="5"/>
        <v>415529</v>
      </c>
      <c r="V27" s="194">
        <f t="shared" si="5"/>
        <v>422964</v>
      </c>
      <c r="W27" s="194">
        <f t="shared" si="5"/>
        <v>442828</v>
      </c>
      <c r="X27" s="194">
        <f t="shared" si="5"/>
        <v>448487</v>
      </c>
      <c r="Y27" s="194">
        <f t="shared" si="5"/>
        <v>454924</v>
      </c>
      <c r="Z27" s="194">
        <f t="shared" si="5"/>
        <v>480114</v>
      </c>
      <c r="AA27" s="194">
        <f t="shared" si="5"/>
        <v>497315</v>
      </c>
      <c r="AB27" s="194">
        <f t="shared" si="5"/>
        <v>505637</v>
      </c>
      <c r="AC27" s="194">
        <f t="shared" si="5"/>
        <v>513794</v>
      </c>
      <c r="AD27" s="194">
        <f t="shared" si="5"/>
        <v>522338</v>
      </c>
      <c r="AE27" s="194">
        <f t="shared" si="5"/>
        <v>531382</v>
      </c>
      <c r="AF27" s="194">
        <f t="shared" si="5"/>
        <v>547529</v>
      </c>
      <c r="AG27" s="194">
        <f t="shared" si="5"/>
        <v>555519</v>
      </c>
      <c r="AH27" s="194">
        <f t="shared" si="5"/>
        <v>574495</v>
      </c>
      <c r="AI27" s="194">
        <f t="shared" si="5"/>
        <v>593304</v>
      </c>
      <c r="AJ27" s="194">
        <f t="shared" si="5"/>
        <v>601627</v>
      </c>
      <c r="AK27" s="194">
        <f t="shared" si="5"/>
        <v>610338</v>
      </c>
      <c r="AL27" s="194">
        <f t="shared" si="5"/>
        <v>617940</v>
      </c>
      <c r="AM27" s="194">
        <f t="shared" si="5"/>
        <v>635362</v>
      </c>
      <c r="AN27" s="194">
        <f t="shared" si="5"/>
        <v>644406</v>
      </c>
      <c r="AO27" s="194">
        <f t="shared" si="5"/>
        <v>654171</v>
      </c>
      <c r="AP27" s="104"/>
      <c r="AQ27" s="18"/>
      <c r="AR27" s="18"/>
      <c r="AS27" s="133"/>
      <c r="AT27" s="133"/>
      <c r="AU27" s="133"/>
      <c r="AV27" s="133"/>
      <c r="AW27" s="133"/>
      <c r="AX27" s="133"/>
      <c r="AY27" s="133"/>
      <c r="AZ27" s="133"/>
    </row>
    <row r="28" spans="1:52" x14ac:dyDescent="0.25">
      <c r="A28" s="90">
        <v>2625</v>
      </c>
      <c r="B28" s="194">
        <f t="shared" ref="B28:AO28" si="6">ROUND(B82*РАСЧЕТНЫЙ_КОЭФФИЦИЕНТ,0)</f>
        <v>226935</v>
      </c>
      <c r="C28" s="194">
        <f t="shared" si="6"/>
        <v>233316</v>
      </c>
      <c r="D28" s="194">
        <f t="shared" si="6"/>
        <v>246799</v>
      </c>
      <c r="E28" s="194">
        <f t="shared" si="6"/>
        <v>259227</v>
      </c>
      <c r="F28" s="194">
        <f t="shared" si="6"/>
        <v>268271</v>
      </c>
      <c r="G28" s="194">
        <f t="shared" si="6"/>
        <v>278703</v>
      </c>
      <c r="H28" s="194">
        <f t="shared" si="6"/>
        <v>290077</v>
      </c>
      <c r="I28" s="194">
        <f t="shared" si="6"/>
        <v>303893</v>
      </c>
      <c r="J28" s="194">
        <f t="shared" si="6"/>
        <v>314380</v>
      </c>
      <c r="K28" s="194">
        <f t="shared" si="6"/>
        <v>326642</v>
      </c>
      <c r="L28" s="194">
        <f t="shared" si="6"/>
        <v>333189</v>
      </c>
      <c r="M28" s="194">
        <f t="shared" si="6"/>
        <v>348780</v>
      </c>
      <c r="N28" s="194">
        <f t="shared" si="6"/>
        <v>355217</v>
      </c>
      <c r="O28" s="194">
        <f t="shared" si="6"/>
        <v>372584</v>
      </c>
      <c r="P28" s="194">
        <f t="shared" si="6"/>
        <v>378632</v>
      </c>
      <c r="Q28" s="194">
        <f t="shared" si="6"/>
        <v>384846</v>
      </c>
      <c r="R28" s="194">
        <f t="shared" si="6"/>
        <v>405375</v>
      </c>
      <c r="S28" s="194">
        <f t="shared" si="6"/>
        <v>412699</v>
      </c>
      <c r="T28" s="194">
        <f t="shared" si="6"/>
        <v>419802</v>
      </c>
      <c r="U28" s="194">
        <f t="shared" si="6"/>
        <v>439110</v>
      </c>
      <c r="V28" s="194">
        <f t="shared" si="6"/>
        <v>447822</v>
      </c>
      <c r="W28" s="194">
        <f t="shared" si="6"/>
        <v>458475</v>
      </c>
      <c r="X28" s="194">
        <f t="shared" si="6"/>
        <v>463968</v>
      </c>
      <c r="Y28" s="194">
        <f t="shared" si="6"/>
        <v>479393</v>
      </c>
      <c r="Z28" s="194">
        <f t="shared" si="6"/>
        <v>486107</v>
      </c>
      <c r="AA28" s="194">
        <f t="shared" si="6"/>
        <v>497481</v>
      </c>
      <c r="AB28" s="194">
        <f t="shared" si="6"/>
        <v>505304</v>
      </c>
      <c r="AC28" s="194">
        <f t="shared" si="6"/>
        <v>513960</v>
      </c>
      <c r="AD28" s="194">
        <f t="shared" si="6"/>
        <v>522671</v>
      </c>
      <c r="AE28" s="194">
        <f t="shared" si="6"/>
        <v>530106</v>
      </c>
      <c r="AF28" s="194">
        <f t="shared" si="6"/>
        <v>546253</v>
      </c>
      <c r="AG28" s="194">
        <f t="shared" si="6"/>
        <v>554409</v>
      </c>
      <c r="AH28" s="194">
        <f t="shared" si="6"/>
        <v>593304</v>
      </c>
      <c r="AI28" s="194">
        <f t="shared" si="6"/>
        <v>628260</v>
      </c>
      <c r="AJ28" s="194">
        <f t="shared" si="6"/>
        <v>633198</v>
      </c>
      <c r="AK28" s="194">
        <f t="shared" si="6"/>
        <v>637637</v>
      </c>
      <c r="AL28" s="194">
        <f t="shared" si="6"/>
        <v>641354</v>
      </c>
      <c r="AM28" s="194">
        <f t="shared" si="6"/>
        <v>649344</v>
      </c>
      <c r="AN28" s="194">
        <f t="shared" si="6"/>
        <v>653284</v>
      </c>
      <c r="AO28" s="194">
        <f t="shared" si="6"/>
        <v>655004</v>
      </c>
      <c r="AP28" s="104"/>
      <c r="AQ28" s="18"/>
      <c r="AR28" s="18"/>
      <c r="AS28" s="133"/>
      <c r="AT28" s="133"/>
      <c r="AU28" s="133"/>
      <c r="AV28" s="133"/>
      <c r="AW28" s="133"/>
      <c r="AX28" s="133"/>
      <c r="AY28" s="133"/>
      <c r="AZ28" s="133"/>
    </row>
    <row r="29" spans="1:52" x14ac:dyDescent="0.25">
      <c r="A29" s="90">
        <v>2750</v>
      </c>
      <c r="B29" s="194">
        <f t="shared" ref="B29:AO29" si="7">ROUND(B83*РАСЧЕТНЫЙ_КОЭФФИЦИЕНТ,0)</f>
        <v>233149</v>
      </c>
      <c r="C29" s="194">
        <f t="shared" si="7"/>
        <v>246965</v>
      </c>
      <c r="D29" s="194">
        <f t="shared" si="7"/>
        <v>254067</v>
      </c>
      <c r="E29" s="194">
        <f t="shared" si="7"/>
        <v>266995</v>
      </c>
      <c r="F29" s="194">
        <f t="shared" si="7"/>
        <v>275540</v>
      </c>
      <c r="G29" s="194">
        <f t="shared" si="7"/>
        <v>291686</v>
      </c>
      <c r="H29" s="194">
        <f t="shared" si="7"/>
        <v>297512</v>
      </c>
      <c r="I29" s="194">
        <f t="shared" si="7"/>
        <v>313325</v>
      </c>
      <c r="J29" s="194">
        <f t="shared" si="7"/>
        <v>330193</v>
      </c>
      <c r="K29" s="194">
        <f t="shared" si="7"/>
        <v>336185</v>
      </c>
      <c r="L29" s="194">
        <f t="shared" si="7"/>
        <v>342788</v>
      </c>
      <c r="M29" s="194">
        <f t="shared" si="7"/>
        <v>359600</v>
      </c>
      <c r="N29" s="194">
        <f t="shared" si="7"/>
        <v>366924</v>
      </c>
      <c r="O29" s="194">
        <f t="shared" si="7"/>
        <v>384846</v>
      </c>
      <c r="P29" s="194">
        <f t="shared" si="7"/>
        <v>390838</v>
      </c>
      <c r="Q29" s="194">
        <f t="shared" si="7"/>
        <v>396720</v>
      </c>
      <c r="R29" s="194">
        <f t="shared" si="7"/>
        <v>418692</v>
      </c>
      <c r="S29" s="194">
        <f t="shared" si="7"/>
        <v>427070</v>
      </c>
      <c r="T29" s="194">
        <f t="shared" si="7"/>
        <v>435005</v>
      </c>
      <c r="U29" s="194">
        <f t="shared" si="7"/>
        <v>455423</v>
      </c>
      <c r="V29" s="194">
        <f t="shared" si="7"/>
        <v>462914</v>
      </c>
      <c r="W29" s="194">
        <f t="shared" si="7"/>
        <v>472624</v>
      </c>
      <c r="X29" s="194">
        <f t="shared" si="7"/>
        <v>479393</v>
      </c>
      <c r="Y29" s="194">
        <f t="shared" si="7"/>
        <v>494984</v>
      </c>
      <c r="Z29" s="194">
        <f t="shared" si="7"/>
        <v>502641</v>
      </c>
      <c r="AA29" s="194">
        <f t="shared" si="7"/>
        <v>513960</v>
      </c>
      <c r="AB29" s="194">
        <f t="shared" si="7"/>
        <v>522838</v>
      </c>
      <c r="AC29" s="194">
        <f t="shared" si="7"/>
        <v>531549</v>
      </c>
      <c r="AD29" s="194">
        <f t="shared" si="7"/>
        <v>539372</v>
      </c>
      <c r="AE29" s="194">
        <f t="shared" si="7"/>
        <v>548250</v>
      </c>
      <c r="AF29" s="194">
        <f t="shared" si="7"/>
        <v>565450</v>
      </c>
      <c r="AG29" s="194">
        <f t="shared" si="7"/>
        <v>574106</v>
      </c>
      <c r="AH29" s="194">
        <f t="shared" si="7"/>
        <v>628759</v>
      </c>
      <c r="AI29" s="194">
        <f t="shared" si="7"/>
        <v>630701</v>
      </c>
      <c r="AJ29" s="194">
        <f t="shared" si="7"/>
        <v>633364</v>
      </c>
      <c r="AK29" s="194">
        <f t="shared" si="7"/>
        <v>642630</v>
      </c>
      <c r="AL29" s="194">
        <f t="shared" si="7"/>
        <v>645294</v>
      </c>
      <c r="AM29" s="194">
        <f t="shared" si="7"/>
        <v>655559</v>
      </c>
      <c r="AN29" s="194">
        <f t="shared" si="7"/>
        <v>663881</v>
      </c>
      <c r="AO29" s="194">
        <f t="shared" si="7"/>
        <v>672759</v>
      </c>
      <c r="AP29" s="104"/>
      <c r="AQ29" s="18"/>
      <c r="AR29" s="18"/>
      <c r="AS29" s="133"/>
      <c r="AT29" s="133"/>
      <c r="AU29" s="133"/>
      <c r="AV29" s="133"/>
      <c r="AW29" s="133"/>
      <c r="AX29" s="133"/>
      <c r="AY29" s="133"/>
      <c r="AZ29" s="133"/>
    </row>
    <row r="30" spans="1:52" ht="15" customHeight="1" x14ac:dyDescent="0.25">
      <c r="A30" s="90">
        <v>2875</v>
      </c>
      <c r="B30" s="194">
        <f t="shared" ref="B30:AO30" si="8">ROUND(B84*РАСЧЕТНЫЙ_КОЭФФИЦИЕНТ,0)</f>
        <v>240751</v>
      </c>
      <c r="C30" s="194">
        <f t="shared" si="8"/>
        <v>252846</v>
      </c>
      <c r="D30" s="194">
        <f t="shared" si="8"/>
        <v>258672</v>
      </c>
      <c r="E30" s="194">
        <f t="shared" si="8"/>
        <v>271656</v>
      </c>
      <c r="F30" s="194">
        <f t="shared" si="8"/>
        <v>280312</v>
      </c>
      <c r="G30" s="194">
        <f t="shared" si="8"/>
        <v>296624</v>
      </c>
      <c r="H30" s="194">
        <f t="shared" si="8"/>
        <v>303393</v>
      </c>
      <c r="I30" s="194">
        <f t="shared" si="8"/>
        <v>319373</v>
      </c>
      <c r="J30" s="194">
        <f t="shared" si="8"/>
        <v>336185</v>
      </c>
      <c r="K30" s="194">
        <f t="shared" si="8"/>
        <v>342788</v>
      </c>
      <c r="L30" s="194">
        <f t="shared" si="8"/>
        <v>349169</v>
      </c>
      <c r="M30" s="194">
        <f t="shared" si="8"/>
        <v>364927</v>
      </c>
      <c r="N30" s="194">
        <f t="shared" si="8"/>
        <v>373804</v>
      </c>
      <c r="O30" s="194">
        <f t="shared" si="8"/>
        <v>391726</v>
      </c>
      <c r="P30" s="194">
        <f t="shared" si="8"/>
        <v>397940</v>
      </c>
      <c r="Q30" s="194">
        <f t="shared" si="8"/>
        <v>416029</v>
      </c>
      <c r="R30" s="194">
        <f t="shared" si="8"/>
        <v>425628</v>
      </c>
      <c r="S30" s="194">
        <f t="shared" si="8"/>
        <v>435005</v>
      </c>
      <c r="T30" s="194">
        <f t="shared" si="8"/>
        <v>440165</v>
      </c>
      <c r="U30" s="194">
        <f t="shared" si="8"/>
        <v>460916</v>
      </c>
      <c r="V30" s="194">
        <f t="shared" si="8"/>
        <v>469627</v>
      </c>
      <c r="W30" s="194">
        <f t="shared" si="8"/>
        <v>491267</v>
      </c>
      <c r="X30" s="194">
        <f t="shared" si="8"/>
        <v>497148</v>
      </c>
      <c r="Y30" s="194">
        <f t="shared" si="8"/>
        <v>503862</v>
      </c>
      <c r="Z30" s="194">
        <f t="shared" si="8"/>
        <v>527110</v>
      </c>
      <c r="AA30" s="194">
        <f t="shared" si="8"/>
        <v>545753</v>
      </c>
      <c r="AB30" s="194">
        <f t="shared" si="8"/>
        <v>554242</v>
      </c>
      <c r="AC30" s="194">
        <f t="shared" si="8"/>
        <v>564008</v>
      </c>
      <c r="AD30" s="194">
        <f t="shared" si="8"/>
        <v>573218</v>
      </c>
      <c r="AE30" s="194">
        <f t="shared" si="8"/>
        <v>581763</v>
      </c>
      <c r="AF30" s="194">
        <f t="shared" si="8"/>
        <v>599352</v>
      </c>
      <c r="AG30" s="194">
        <f t="shared" si="8"/>
        <v>607841</v>
      </c>
      <c r="AH30" s="194">
        <f t="shared" si="8"/>
        <v>642242</v>
      </c>
      <c r="AI30" s="194">
        <f t="shared" si="8"/>
        <v>647735</v>
      </c>
      <c r="AJ30" s="194">
        <f t="shared" si="8"/>
        <v>656835</v>
      </c>
      <c r="AK30" s="194">
        <f t="shared" si="8"/>
        <v>666212</v>
      </c>
      <c r="AL30" s="194">
        <f t="shared" si="8"/>
        <v>675811</v>
      </c>
      <c r="AM30" s="194">
        <f t="shared" si="8"/>
        <v>695286</v>
      </c>
      <c r="AN30" s="194">
        <f t="shared" si="8"/>
        <v>702555</v>
      </c>
      <c r="AO30" s="194">
        <f t="shared" si="8"/>
        <v>722085</v>
      </c>
      <c r="AP30" s="104"/>
      <c r="AQ30" s="18"/>
      <c r="AR30" s="18"/>
      <c r="AS30" s="133"/>
      <c r="AT30" s="133"/>
      <c r="AU30" s="133"/>
      <c r="AV30" s="133"/>
      <c r="AW30" s="133"/>
      <c r="AX30" s="133"/>
      <c r="AY30" s="133"/>
      <c r="AZ30" s="133"/>
    </row>
    <row r="31" spans="1:52" ht="15" customHeight="1" x14ac:dyDescent="0.25">
      <c r="A31" s="90">
        <v>3000</v>
      </c>
      <c r="B31" s="194">
        <f t="shared" ref="B31:AO31" si="9">ROUND(B85*РАСЧЕТНЫЙ_КОЭФФИЦИЕНТ,0)</f>
        <v>254234</v>
      </c>
      <c r="C31" s="194">
        <f t="shared" si="9"/>
        <v>266496</v>
      </c>
      <c r="D31" s="194">
        <f t="shared" si="9"/>
        <v>272877</v>
      </c>
      <c r="E31" s="194">
        <f t="shared" si="9"/>
        <v>289578</v>
      </c>
      <c r="F31" s="194">
        <f t="shared" si="9"/>
        <v>298233</v>
      </c>
      <c r="G31" s="194">
        <f t="shared" si="9"/>
        <v>316710</v>
      </c>
      <c r="H31" s="194">
        <f t="shared" si="9"/>
        <v>323257</v>
      </c>
      <c r="I31" s="194">
        <f t="shared" si="9"/>
        <v>339403</v>
      </c>
      <c r="J31" s="194">
        <f t="shared" si="9"/>
        <v>363151</v>
      </c>
      <c r="K31" s="194">
        <f t="shared" si="9"/>
        <v>370087</v>
      </c>
      <c r="L31" s="194">
        <f t="shared" si="9"/>
        <v>378077</v>
      </c>
      <c r="M31" s="194">
        <f t="shared" si="9"/>
        <v>386067</v>
      </c>
      <c r="N31" s="194">
        <f t="shared" si="9"/>
        <v>405597</v>
      </c>
      <c r="O31" s="194">
        <f t="shared" si="9"/>
        <v>424906</v>
      </c>
      <c r="P31" s="194">
        <f t="shared" si="9"/>
        <v>432563</v>
      </c>
      <c r="Q31" s="194">
        <f t="shared" si="9"/>
        <v>440886</v>
      </c>
      <c r="R31" s="194">
        <f t="shared" si="9"/>
        <v>461305</v>
      </c>
      <c r="S31" s="194">
        <f t="shared" si="9"/>
        <v>470515</v>
      </c>
      <c r="T31" s="194">
        <f t="shared" si="9"/>
        <v>478838</v>
      </c>
      <c r="U31" s="194">
        <f t="shared" si="9"/>
        <v>486495</v>
      </c>
      <c r="V31" s="194">
        <f t="shared" si="9"/>
        <v>509743</v>
      </c>
      <c r="W31" s="194">
        <f t="shared" si="9"/>
        <v>516290</v>
      </c>
      <c r="X31" s="194">
        <f t="shared" si="9"/>
        <v>523226</v>
      </c>
      <c r="Y31" s="194">
        <f t="shared" si="9"/>
        <v>546253</v>
      </c>
      <c r="Z31" s="194">
        <f t="shared" si="9"/>
        <v>559735</v>
      </c>
      <c r="AA31" s="194">
        <f t="shared" si="9"/>
        <v>577879</v>
      </c>
      <c r="AB31" s="194">
        <f t="shared" si="9"/>
        <v>589198</v>
      </c>
      <c r="AC31" s="194">
        <f t="shared" si="9"/>
        <v>598797</v>
      </c>
      <c r="AD31" s="194">
        <f t="shared" si="9"/>
        <v>606953</v>
      </c>
      <c r="AE31" s="194">
        <f t="shared" si="9"/>
        <v>617440</v>
      </c>
      <c r="AF31" s="194">
        <f t="shared" si="9"/>
        <v>636915</v>
      </c>
      <c r="AG31" s="194">
        <f t="shared" si="9"/>
        <v>646681</v>
      </c>
      <c r="AH31" s="194">
        <f t="shared" si="9"/>
        <v>674368</v>
      </c>
      <c r="AI31" s="194">
        <f t="shared" si="9"/>
        <v>692845</v>
      </c>
      <c r="AJ31" s="194">
        <f t="shared" si="9"/>
        <v>698338</v>
      </c>
      <c r="AK31" s="194">
        <f t="shared" si="9"/>
        <v>708436</v>
      </c>
      <c r="AL31" s="194">
        <f t="shared" si="9"/>
        <v>718035</v>
      </c>
      <c r="AM31" s="194">
        <f t="shared" si="9"/>
        <v>746554</v>
      </c>
      <c r="AN31" s="194">
        <f t="shared" si="9"/>
        <v>751715</v>
      </c>
      <c r="AO31" s="194">
        <f t="shared" si="9"/>
        <v>757762</v>
      </c>
      <c r="AP31" s="104"/>
      <c r="AQ31" s="18"/>
      <c r="AR31" s="18"/>
      <c r="AS31" s="133"/>
      <c r="AT31" s="133"/>
      <c r="AU31" s="133"/>
      <c r="AV31" s="133"/>
      <c r="AW31" s="133"/>
      <c r="AX31" s="133"/>
      <c r="AY31" s="133"/>
      <c r="AZ31" s="133"/>
    </row>
    <row r="32" spans="1:52" x14ac:dyDescent="0.25">
      <c r="A32" s="90">
        <v>3125</v>
      </c>
      <c r="B32" s="194">
        <f t="shared" ref="B32:AO32" si="10">ROUND(B86*РАСЧЕТНЫЙ_КОЭФФИЦИЕНТ,0)</f>
        <v>261502</v>
      </c>
      <c r="C32" s="194">
        <f t="shared" si="10"/>
        <v>274486</v>
      </c>
      <c r="D32" s="194">
        <f t="shared" si="10"/>
        <v>284750</v>
      </c>
      <c r="E32" s="194">
        <f t="shared" si="10"/>
        <v>306223</v>
      </c>
      <c r="F32" s="194">
        <f t="shared" si="10"/>
        <v>317209</v>
      </c>
      <c r="G32" s="194">
        <f t="shared" si="10"/>
        <v>330193</v>
      </c>
      <c r="H32" s="194">
        <f t="shared" si="10"/>
        <v>337628</v>
      </c>
      <c r="I32" s="194">
        <f t="shared" si="10"/>
        <v>362652</v>
      </c>
      <c r="J32" s="194">
        <f t="shared" si="10"/>
        <v>373305</v>
      </c>
      <c r="K32" s="194">
        <f t="shared" si="10"/>
        <v>380185</v>
      </c>
      <c r="L32" s="194">
        <f t="shared" si="10"/>
        <v>394944</v>
      </c>
      <c r="M32" s="194">
        <f t="shared" si="10"/>
        <v>414253</v>
      </c>
      <c r="N32" s="194">
        <f t="shared" si="10"/>
        <v>424185</v>
      </c>
      <c r="O32" s="194">
        <f t="shared" si="10"/>
        <v>437501</v>
      </c>
      <c r="P32" s="194">
        <f t="shared" si="10"/>
        <v>445325</v>
      </c>
      <c r="Q32" s="194">
        <f t="shared" si="10"/>
        <v>462026</v>
      </c>
      <c r="R32" s="194">
        <f t="shared" si="10"/>
        <v>477784</v>
      </c>
      <c r="S32" s="194">
        <f t="shared" si="10"/>
        <v>487716</v>
      </c>
      <c r="T32" s="194">
        <f t="shared" si="10"/>
        <v>495373</v>
      </c>
      <c r="U32" s="194">
        <f t="shared" si="10"/>
        <v>513627</v>
      </c>
      <c r="V32" s="194">
        <f t="shared" si="10"/>
        <v>526944</v>
      </c>
      <c r="W32" s="194">
        <f t="shared" si="10"/>
        <v>539372</v>
      </c>
      <c r="X32" s="194">
        <f t="shared" si="10"/>
        <v>545365</v>
      </c>
      <c r="Y32" s="194">
        <f t="shared" si="10"/>
        <v>564729</v>
      </c>
      <c r="Z32" s="194">
        <f t="shared" si="10"/>
        <v>579100</v>
      </c>
      <c r="AA32" s="194">
        <f t="shared" si="10"/>
        <v>586701</v>
      </c>
      <c r="AB32" s="194">
        <f t="shared" si="10"/>
        <v>591529</v>
      </c>
      <c r="AC32" s="194">
        <f t="shared" si="10"/>
        <v>595579</v>
      </c>
      <c r="AD32" s="194">
        <f t="shared" si="10"/>
        <v>605011</v>
      </c>
      <c r="AE32" s="194">
        <f t="shared" si="10"/>
        <v>614555</v>
      </c>
      <c r="AF32" s="194">
        <f t="shared" si="10"/>
        <v>633364</v>
      </c>
      <c r="AG32" s="194">
        <f t="shared" si="10"/>
        <v>651120</v>
      </c>
      <c r="AH32" s="194">
        <f t="shared" si="10"/>
        <v>664991</v>
      </c>
      <c r="AI32" s="194">
        <f t="shared" si="10"/>
        <v>684466</v>
      </c>
      <c r="AJ32" s="194">
        <f t="shared" si="10"/>
        <v>701889</v>
      </c>
      <c r="AK32" s="194">
        <f t="shared" si="10"/>
        <v>717647</v>
      </c>
      <c r="AL32" s="194">
        <f t="shared" si="10"/>
        <v>723528</v>
      </c>
      <c r="AM32" s="194">
        <f t="shared" si="10"/>
        <v>731684</v>
      </c>
      <c r="AN32" s="194">
        <f t="shared" si="10"/>
        <v>742171</v>
      </c>
      <c r="AO32" s="194">
        <f t="shared" si="10"/>
        <v>750494</v>
      </c>
      <c r="AP32" s="104"/>
      <c r="AQ32" s="18"/>
      <c r="AR32" s="18"/>
      <c r="AS32" s="133"/>
      <c r="AT32" s="133"/>
      <c r="AU32" s="133"/>
      <c r="AV32" s="133"/>
      <c r="AW32" s="133"/>
      <c r="AX32" s="133"/>
      <c r="AY32" s="133"/>
      <c r="AZ32" s="133"/>
    </row>
    <row r="33" spans="1:52" x14ac:dyDescent="0.25">
      <c r="A33" s="90">
        <v>3250</v>
      </c>
      <c r="B33" s="194">
        <f t="shared" ref="B33:AO33" si="11">ROUND(B87*РАСЧЕТНЫЙ_КОЭФФИЦИЕНТ,0)</f>
        <v>268604</v>
      </c>
      <c r="C33" s="194">
        <f t="shared" si="11"/>
        <v>284029</v>
      </c>
      <c r="D33" s="194">
        <f t="shared" si="11"/>
        <v>294349</v>
      </c>
      <c r="E33" s="194">
        <f t="shared" si="11"/>
        <v>310329</v>
      </c>
      <c r="F33" s="194">
        <f t="shared" si="11"/>
        <v>321815</v>
      </c>
      <c r="G33" s="194">
        <f t="shared" si="11"/>
        <v>335298</v>
      </c>
      <c r="H33" s="194">
        <f t="shared" si="11"/>
        <v>342233</v>
      </c>
      <c r="I33" s="194">
        <f t="shared" si="11"/>
        <v>366924</v>
      </c>
      <c r="J33" s="194">
        <f t="shared" si="11"/>
        <v>378964</v>
      </c>
      <c r="K33" s="194">
        <f t="shared" si="11"/>
        <v>393169</v>
      </c>
      <c r="L33" s="194">
        <f t="shared" si="11"/>
        <v>400604</v>
      </c>
      <c r="M33" s="194">
        <f t="shared" si="11"/>
        <v>419968</v>
      </c>
      <c r="N33" s="194">
        <f t="shared" si="11"/>
        <v>429733</v>
      </c>
      <c r="O33" s="194">
        <f t="shared" si="11"/>
        <v>442107</v>
      </c>
      <c r="P33" s="194">
        <f t="shared" si="11"/>
        <v>459696</v>
      </c>
      <c r="Q33" s="194">
        <f t="shared" si="11"/>
        <v>481890</v>
      </c>
      <c r="R33" s="194">
        <f t="shared" si="11"/>
        <v>492321</v>
      </c>
      <c r="S33" s="194">
        <f t="shared" si="11"/>
        <v>501198</v>
      </c>
      <c r="T33" s="194">
        <f t="shared" si="11"/>
        <v>510076</v>
      </c>
      <c r="U33" s="194">
        <f t="shared" si="11"/>
        <v>534712</v>
      </c>
      <c r="V33" s="194">
        <f t="shared" si="11"/>
        <v>543978</v>
      </c>
      <c r="W33" s="194">
        <f t="shared" si="11"/>
        <v>556906</v>
      </c>
      <c r="X33" s="194">
        <f t="shared" si="11"/>
        <v>564008</v>
      </c>
      <c r="Y33" s="194">
        <f t="shared" si="11"/>
        <v>583539</v>
      </c>
      <c r="Z33" s="194">
        <f t="shared" si="11"/>
        <v>589753</v>
      </c>
      <c r="AA33" s="194">
        <f t="shared" si="11"/>
        <v>593304</v>
      </c>
      <c r="AB33" s="194">
        <f t="shared" si="11"/>
        <v>603236</v>
      </c>
      <c r="AC33" s="194">
        <f t="shared" si="11"/>
        <v>613334</v>
      </c>
      <c r="AD33" s="194">
        <f t="shared" si="11"/>
        <v>622378</v>
      </c>
      <c r="AE33" s="194">
        <f t="shared" si="11"/>
        <v>632699</v>
      </c>
      <c r="AF33" s="194">
        <f t="shared" si="11"/>
        <v>652007</v>
      </c>
      <c r="AG33" s="194">
        <f t="shared" si="11"/>
        <v>661773</v>
      </c>
      <c r="AH33" s="194">
        <f t="shared" si="11"/>
        <v>700113</v>
      </c>
      <c r="AI33" s="194">
        <f t="shared" si="11"/>
        <v>708103</v>
      </c>
      <c r="AJ33" s="194">
        <f t="shared" si="11"/>
        <v>720698</v>
      </c>
      <c r="AK33" s="194">
        <f t="shared" si="11"/>
        <v>738232</v>
      </c>
      <c r="AL33" s="194">
        <f t="shared" si="11"/>
        <v>748885</v>
      </c>
      <c r="AM33" s="194">
        <f t="shared" si="11"/>
        <v>867734</v>
      </c>
      <c r="AN33" s="194">
        <f t="shared" si="11"/>
        <v>870231</v>
      </c>
      <c r="AO33" s="194">
        <f t="shared" si="11"/>
        <v>873283</v>
      </c>
      <c r="AP33" s="104"/>
      <c r="AQ33" s="18"/>
      <c r="AR33" s="18"/>
      <c r="AS33" s="133"/>
      <c r="AT33" s="133"/>
      <c r="AU33" s="133"/>
      <c r="AV33" s="133"/>
      <c r="AW33" s="133"/>
      <c r="AX33" s="133"/>
      <c r="AY33" s="133"/>
      <c r="AZ33" s="133"/>
    </row>
    <row r="34" spans="1:52" x14ac:dyDescent="0.25">
      <c r="A34" s="90">
        <v>3375</v>
      </c>
      <c r="B34" s="194">
        <f t="shared" ref="B34:AO34" si="12">ROUND(B88*РАСЧЕТНЫЙ_КОЭФФИЦИЕНТ,0)</f>
        <v>277482</v>
      </c>
      <c r="C34" s="194">
        <f t="shared" si="12"/>
        <v>288690</v>
      </c>
      <c r="D34" s="194">
        <f t="shared" si="12"/>
        <v>298622</v>
      </c>
      <c r="E34" s="194">
        <f t="shared" si="12"/>
        <v>314380</v>
      </c>
      <c r="F34" s="194">
        <f t="shared" si="12"/>
        <v>326087</v>
      </c>
      <c r="G34" s="194">
        <f t="shared" si="12"/>
        <v>346506</v>
      </c>
      <c r="H34" s="194">
        <f t="shared" si="12"/>
        <v>354107</v>
      </c>
      <c r="I34" s="194">
        <f t="shared" si="12"/>
        <v>372917</v>
      </c>
      <c r="J34" s="194">
        <f t="shared" si="12"/>
        <v>391893</v>
      </c>
      <c r="K34" s="194">
        <f t="shared" si="12"/>
        <v>399383</v>
      </c>
      <c r="L34" s="194">
        <f t="shared" si="12"/>
        <v>406097</v>
      </c>
      <c r="M34" s="194">
        <f t="shared" si="12"/>
        <v>426515</v>
      </c>
      <c r="N34" s="194">
        <f t="shared" si="12"/>
        <v>436780</v>
      </c>
      <c r="O34" s="194">
        <f t="shared" si="12"/>
        <v>459696</v>
      </c>
      <c r="P34" s="194">
        <f t="shared" si="12"/>
        <v>466243</v>
      </c>
      <c r="Q34" s="194">
        <f t="shared" si="12"/>
        <v>486828</v>
      </c>
      <c r="R34" s="194">
        <f t="shared" si="12"/>
        <v>499090</v>
      </c>
      <c r="S34" s="194">
        <f t="shared" si="12"/>
        <v>509188</v>
      </c>
      <c r="T34" s="194">
        <f t="shared" si="12"/>
        <v>517900</v>
      </c>
      <c r="U34" s="194">
        <f t="shared" si="12"/>
        <v>542535</v>
      </c>
      <c r="V34" s="194">
        <f t="shared" si="12"/>
        <v>551746</v>
      </c>
      <c r="W34" s="194">
        <f t="shared" si="12"/>
        <v>565062</v>
      </c>
      <c r="X34" s="194">
        <f t="shared" si="12"/>
        <v>584426</v>
      </c>
      <c r="Y34" s="194">
        <f t="shared" si="12"/>
        <v>592028</v>
      </c>
      <c r="Z34" s="194">
        <f t="shared" si="12"/>
        <v>604623</v>
      </c>
      <c r="AA34" s="194">
        <f t="shared" si="12"/>
        <v>623987</v>
      </c>
      <c r="AB34" s="194">
        <f t="shared" si="12"/>
        <v>635140</v>
      </c>
      <c r="AC34" s="194">
        <f t="shared" si="12"/>
        <v>645793</v>
      </c>
      <c r="AD34" s="194">
        <f t="shared" si="12"/>
        <v>655226</v>
      </c>
      <c r="AE34" s="194">
        <f t="shared" si="12"/>
        <v>666212</v>
      </c>
      <c r="AF34" s="194">
        <f t="shared" si="12"/>
        <v>699558</v>
      </c>
      <c r="AG34" s="194">
        <f t="shared" si="12"/>
        <v>703831</v>
      </c>
      <c r="AH34" s="194">
        <f t="shared" si="12"/>
        <v>720865</v>
      </c>
      <c r="AI34" s="194">
        <f t="shared" si="12"/>
        <v>741783</v>
      </c>
      <c r="AJ34" s="194">
        <f t="shared" si="12"/>
        <v>764476</v>
      </c>
      <c r="AK34" s="194">
        <f t="shared" si="12"/>
        <v>773909</v>
      </c>
      <c r="AL34" s="194">
        <f t="shared" si="12"/>
        <v>851089</v>
      </c>
      <c r="AM34" s="194">
        <f t="shared" si="12"/>
        <v>867956</v>
      </c>
      <c r="AN34" s="194">
        <f t="shared" si="12"/>
        <v>871840</v>
      </c>
      <c r="AO34" s="194">
        <f t="shared" si="12"/>
        <v>892592</v>
      </c>
      <c r="AP34" s="104"/>
      <c r="AQ34" s="18"/>
      <c r="AR34" s="18"/>
      <c r="AS34" s="133"/>
      <c r="AT34" s="133"/>
      <c r="AU34" s="133"/>
      <c r="AV34" s="133"/>
      <c r="AW34" s="133"/>
      <c r="AX34" s="133"/>
      <c r="AY34" s="133"/>
      <c r="AZ34" s="133"/>
    </row>
    <row r="35" spans="1:52" x14ac:dyDescent="0.25">
      <c r="A35" s="90">
        <v>3500</v>
      </c>
      <c r="B35" s="194">
        <f t="shared" ref="B35:AO35" si="13">ROUND(B89*РАСЧЕТНЫЙ_КОЭФФИЦИЕНТ,0)</f>
        <v>283141</v>
      </c>
      <c r="C35" s="194">
        <f t="shared" si="13"/>
        <v>303560</v>
      </c>
      <c r="D35" s="194">
        <f t="shared" si="13"/>
        <v>310829</v>
      </c>
      <c r="E35" s="194">
        <f t="shared" si="13"/>
        <v>337461</v>
      </c>
      <c r="F35" s="194">
        <f t="shared" si="13"/>
        <v>349890</v>
      </c>
      <c r="G35" s="194">
        <f t="shared" si="13"/>
        <v>361209</v>
      </c>
      <c r="H35" s="194">
        <f t="shared" si="13"/>
        <v>368145</v>
      </c>
      <c r="I35" s="194">
        <f t="shared" si="13"/>
        <v>385734</v>
      </c>
      <c r="J35" s="194">
        <f t="shared" si="13"/>
        <v>406652</v>
      </c>
      <c r="K35" s="194">
        <f t="shared" si="13"/>
        <v>414641</v>
      </c>
      <c r="L35" s="194">
        <f t="shared" si="13"/>
        <v>423686</v>
      </c>
      <c r="M35" s="194">
        <f t="shared" si="13"/>
        <v>444770</v>
      </c>
      <c r="N35" s="194">
        <f t="shared" si="13"/>
        <v>456699</v>
      </c>
      <c r="O35" s="194">
        <f t="shared" si="13"/>
        <v>481501</v>
      </c>
      <c r="P35" s="194">
        <f t="shared" si="13"/>
        <v>490046</v>
      </c>
      <c r="Q35" s="194">
        <f t="shared" si="13"/>
        <v>513294</v>
      </c>
      <c r="R35" s="194">
        <f t="shared" si="13"/>
        <v>524835</v>
      </c>
      <c r="S35" s="194">
        <f t="shared" si="13"/>
        <v>534046</v>
      </c>
      <c r="T35" s="194">
        <f t="shared" si="13"/>
        <v>542535</v>
      </c>
      <c r="U35" s="194">
        <f t="shared" si="13"/>
        <v>567725</v>
      </c>
      <c r="V35" s="194">
        <f t="shared" si="13"/>
        <v>574106</v>
      </c>
      <c r="W35" s="194">
        <f t="shared" si="13"/>
        <v>598076</v>
      </c>
      <c r="X35" s="194">
        <f t="shared" si="13"/>
        <v>605178</v>
      </c>
      <c r="Y35" s="194">
        <f t="shared" si="13"/>
        <v>613501</v>
      </c>
      <c r="Z35" s="194">
        <f t="shared" si="13"/>
        <v>620436</v>
      </c>
      <c r="AA35" s="194">
        <f t="shared" si="13"/>
        <v>641354</v>
      </c>
      <c r="AB35" s="194">
        <f t="shared" si="13"/>
        <v>652007</v>
      </c>
      <c r="AC35" s="194">
        <f t="shared" si="13"/>
        <v>662994</v>
      </c>
      <c r="AD35" s="194">
        <f t="shared" si="13"/>
        <v>688905</v>
      </c>
      <c r="AE35" s="194">
        <f t="shared" si="13"/>
        <v>693178</v>
      </c>
      <c r="AF35" s="194">
        <f t="shared" si="13"/>
        <v>708270</v>
      </c>
      <c r="AG35" s="194">
        <f t="shared" si="13"/>
        <v>715372</v>
      </c>
      <c r="AH35" s="194">
        <f t="shared" si="13"/>
        <v>740562</v>
      </c>
      <c r="AI35" s="194">
        <f t="shared" si="13"/>
        <v>767694</v>
      </c>
      <c r="AJ35" s="194">
        <f t="shared" si="13"/>
        <v>784562</v>
      </c>
      <c r="AK35" s="194">
        <f t="shared" si="13"/>
        <v>853918</v>
      </c>
      <c r="AL35" s="194">
        <f t="shared" si="13"/>
        <v>868622</v>
      </c>
      <c r="AM35" s="194">
        <f t="shared" si="13"/>
        <v>895810</v>
      </c>
      <c r="AN35" s="194">
        <f t="shared" si="13"/>
        <v>897197</v>
      </c>
      <c r="AO35" s="194">
        <f t="shared" si="13"/>
        <v>906075</v>
      </c>
      <c r="AP35" s="104"/>
      <c r="AQ35" s="18"/>
      <c r="AR35" s="18"/>
      <c r="AS35" s="133"/>
      <c r="AT35" s="133"/>
      <c r="AU35" s="133"/>
      <c r="AV35" s="133"/>
      <c r="AW35" s="133"/>
      <c r="AX35" s="133"/>
      <c r="AY35" s="133"/>
      <c r="AZ35" s="133"/>
    </row>
    <row r="36" spans="1:52" x14ac:dyDescent="0.25">
      <c r="A36" s="90">
        <v>3625</v>
      </c>
      <c r="B36" s="194">
        <f t="shared" ref="B36:AO36" si="14">ROUND(B90*РАСЧЕТНЫЙ_КОЭФФИЦИЕНТ,0)</f>
        <v>297734</v>
      </c>
      <c r="C36" s="194">
        <f t="shared" si="14"/>
        <v>307666</v>
      </c>
      <c r="D36" s="194">
        <f t="shared" si="14"/>
        <v>313880</v>
      </c>
      <c r="E36" s="194">
        <f t="shared" si="14"/>
        <v>340624</v>
      </c>
      <c r="F36" s="194">
        <f t="shared" si="14"/>
        <v>352720</v>
      </c>
      <c r="G36" s="194">
        <f t="shared" si="14"/>
        <v>364261</v>
      </c>
      <c r="H36" s="194">
        <f t="shared" si="14"/>
        <v>383736</v>
      </c>
      <c r="I36" s="194">
        <f t="shared" si="14"/>
        <v>402213</v>
      </c>
      <c r="J36" s="194">
        <f t="shared" si="14"/>
        <v>425073</v>
      </c>
      <c r="K36" s="194">
        <f t="shared" si="14"/>
        <v>434339</v>
      </c>
      <c r="L36" s="194">
        <f t="shared" si="14"/>
        <v>442329</v>
      </c>
      <c r="M36" s="194">
        <f t="shared" si="14"/>
        <v>463746</v>
      </c>
      <c r="N36" s="194">
        <f t="shared" si="14"/>
        <v>476896</v>
      </c>
      <c r="O36" s="194">
        <f t="shared" si="14"/>
        <v>502641</v>
      </c>
      <c r="P36" s="194">
        <f t="shared" si="14"/>
        <v>511519</v>
      </c>
      <c r="Q36" s="194">
        <f t="shared" si="14"/>
        <v>520008</v>
      </c>
      <c r="R36" s="194">
        <f t="shared" si="14"/>
        <v>547695</v>
      </c>
      <c r="S36" s="194">
        <f t="shared" si="14"/>
        <v>557294</v>
      </c>
      <c r="T36" s="194">
        <f t="shared" si="14"/>
        <v>565617</v>
      </c>
      <c r="U36" s="194">
        <f t="shared" si="14"/>
        <v>573773</v>
      </c>
      <c r="V36" s="194">
        <f t="shared" si="14"/>
        <v>599130</v>
      </c>
      <c r="W36" s="194">
        <f t="shared" si="14"/>
        <v>617440</v>
      </c>
      <c r="X36" s="194">
        <f t="shared" si="14"/>
        <v>631977</v>
      </c>
      <c r="Y36" s="194">
        <f t="shared" si="14"/>
        <v>639079</v>
      </c>
      <c r="Z36" s="194">
        <f t="shared" si="14"/>
        <v>656113</v>
      </c>
      <c r="AA36" s="194">
        <f t="shared" si="14"/>
        <v>679362</v>
      </c>
      <c r="AB36" s="194">
        <f t="shared" si="14"/>
        <v>690847</v>
      </c>
      <c r="AC36" s="194">
        <f t="shared" si="14"/>
        <v>717480</v>
      </c>
      <c r="AD36" s="194">
        <f t="shared" si="14"/>
        <v>718368</v>
      </c>
      <c r="AE36" s="194">
        <f t="shared" si="14"/>
        <v>742338</v>
      </c>
      <c r="AF36" s="194">
        <f t="shared" si="14"/>
        <v>750494</v>
      </c>
      <c r="AG36" s="194">
        <f t="shared" si="14"/>
        <v>761480</v>
      </c>
      <c r="AH36" s="194">
        <f t="shared" si="14"/>
        <v>794327</v>
      </c>
      <c r="AI36" s="194">
        <f t="shared" si="14"/>
        <v>894700</v>
      </c>
      <c r="AJ36" s="194">
        <f t="shared" si="14"/>
        <v>909459</v>
      </c>
      <c r="AK36" s="194">
        <f t="shared" si="14"/>
        <v>913010</v>
      </c>
      <c r="AL36" s="194">
        <f t="shared" si="14"/>
        <v>916395</v>
      </c>
      <c r="AM36" s="194">
        <f t="shared" si="14"/>
        <v>923663</v>
      </c>
      <c r="AN36" s="194">
        <f t="shared" si="14"/>
        <v>973878</v>
      </c>
      <c r="AO36" s="194">
        <f t="shared" si="14"/>
        <v>982700</v>
      </c>
      <c r="AP36" s="104"/>
      <c r="AQ36" s="18"/>
      <c r="AR36" s="18"/>
      <c r="AS36" s="133"/>
      <c r="AT36" s="133"/>
      <c r="AU36" s="133"/>
      <c r="AV36" s="133"/>
      <c r="AW36" s="133"/>
      <c r="AX36" s="133"/>
      <c r="AY36" s="133"/>
      <c r="AZ36" s="133"/>
    </row>
    <row r="37" spans="1:52" x14ac:dyDescent="0.25">
      <c r="A37" s="90">
        <v>3750</v>
      </c>
      <c r="B37" s="194">
        <f t="shared" ref="B37:AO37" si="15">ROUND(B91*РАСЧЕТНЫЙ_КОЭФФИЦИЕНТ,0)</f>
        <v>305003</v>
      </c>
      <c r="C37" s="194">
        <f t="shared" si="15"/>
        <v>323257</v>
      </c>
      <c r="D37" s="194">
        <f t="shared" si="15"/>
        <v>335298</v>
      </c>
      <c r="E37" s="194">
        <f t="shared" si="15"/>
        <v>360710</v>
      </c>
      <c r="F37" s="194">
        <f t="shared" si="15"/>
        <v>375247</v>
      </c>
      <c r="G37" s="194">
        <f t="shared" si="15"/>
        <v>382848</v>
      </c>
      <c r="H37" s="194">
        <f t="shared" si="15"/>
        <v>398995</v>
      </c>
      <c r="I37" s="194">
        <f t="shared" si="15"/>
        <v>416251</v>
      </c>
      <c r="J37" s="194">
        <f t="shared" si="15"/>
        <v>438944</v>
      </c>
      <c r="K37" s="194">
        <f t="shared" si="15"/>
        <v>447822</v>
      </c>
      <c r="L37" s="194">
        <f t="shared" si="15"/>
        <v>458641</v>
      </c>
      <c r="M37" s="194">
        <f t="shared" si="15"/>
        <v>469960</v>
      </c>
      <c r="N37" s="194">
        <f t="shared" si="15"/>
        <v>501198</v>
      </c>
      <c r="O37" s="194">
        <f t="shared" si="15"/>
        <v>515736</v>
      </c>
      <c r="P37" s="194">
        <f t="shared" si="15"/>
        <v>524114</v>
      </c>
      <c r="Q37" s="194">
        <f t="shared" si="15"/>
        <v>543256</v>
      </c>
      <c r="R37" s="194">
        <f t="shared" si="15"/>
        <v>555130</v>
      </c>
      <c r="S37" s="194">
        <f t="shared" si="15"/>
        <v>555851</v>
      </c>
      <c r="T37" s="194">
        <f t="shared" si="15"/>
        <v>564396</v>
      </c>
      <c r="U37" s="194">
        <f t="shared" si="15"/>
        <v>590474</v>
      </c>
      <c r="V37" s="194">
        <f t="shared" si="15"/>
        <v>598076</v>
      </c>
      <c r="W37" s="194">
        <f t="shared" si="15"/>
        <v>622933</v>
      </c>
      <c r="X37" s="194">
        <f t="shared" si="15"/>
        <v>631256</v>
      </c>
      <c r="Y37" s="194">
        <f t="shared" si="15"/>
        <v>665657</v>
      </c>
      <c r="Z37" s="194">
        <f t="shared" si="15"/>
        <v>652729</v>
      </c>
      <c r="AA37" s="194">
        <f t="shared" si="15"/>
        <v>689460</v>
      </c>
      <c r="AB37" s="194">
        <f t="shared" si="15"/>
        <v>700779</v>
      </c>
      <c r="AC37" s="194">
        <f t="shared" si="15"/>
        <v>701889</v>
      </c>
      <c r="AD37" s="194">
        <f t="shared" si="15"/>
        <v>708769</v>
      </c>
      <c r="AE37" s="194">
        <f t="shared" si="15"/>
        <v>720865</v>
      </c>
      <c r="AF37" s="194">
        <f t="shared" si="15"/>
        <v>745001</v>
      </c>
      <c r="AG37" s="194">
        <f t="shared" si="15"/>
        <v>757374</v>
      </c>
      <c r="AH37" s="194">
        <f t="shared" si="15"/>
        <v>871119</v>
      </c>
      <c r="AI37" s="194">
        <f t="shared" si="15"/>
        <v>873283</v>
      </c>
      <c r="AJ37" s="194">
        <f t="shared" si="15"/>
        <v>888319</v>
      </c>
      <c r="AK37" s="194">
        <f t="shared" si="15"/>
        <v>898251</v>
      </c>
      <c r="AL37" s="194">
        <f t="shared" si="15"/>
        <v>906075</v>
      </c>
      <c r="AM37" s="194">
        <f t="shared" si="15"/>
        <v>948465</v>
      </c>
      <c r="AN37" s="194">
        <f t="shared" si="15"/>
        <v>949908</v>
      </c>
      <c r="AO37" s="194">
        <f t="shared" si="15"/>
        <v>953792</v>
      </c>
      <c r="AP37" s="104"/>
      <c r="AQ37" s="18"/>
      <c r="AR37" s="18"/>
      <c r="AS37" s="133"/>
      <c r="AT37" s="133"/>
      <c r="AU37" s="133"/>
      <c r="AV37" s="133"/>
      <c r="AW37" s="133"/>
      <c r="AX37" s="133"/>
      <c r="AY37" s="133"/>
      <c r="AZ37" s="133"/>
    </row>
    <row r="38" spans="1:52" x14ac:dyDescent="0.25">
      <c r="A38" s="90">
        <v>3875</v>
      </c>
      <c r="B38" s="194">
        <f t="shared" ref="B38:AO38" si="16">ROUND(B92*РАСЧЕТНЫЙ_КОЭФФИЦИЕНТ,0)</f>
        <v>312105</v>
      </c>
      <c r="C38" s="194">
        <f t="shared" si="16"/>
        <v>329804</v>
      </c>
      <c r="D38" s="194">
        <f t="shared" si="16"/>
        <v>345063</v>
      </c>
      <c r="E38" s="194">
        <f t="shared" si="16"/>
        <v>363706</v>
      </c>
      <c r="F38" s="194">
        <f t="shared" si="16"/>
        <v>379519</v>
      </c>
      <c r="G38" s="194">
        <f t="shared" si="16"/>
        <v>397219</v>
      </c>
      <c r="H38" s="194">
        <f t="shared" si="16"/>
        <v>404155</v>
      </c>
      <c r="I38" s="194">
        <f t="shared" si="16"/>
        <v>432563</v>
      </c>
      <c r="J38" s="194">
        <f t="shared" si="16"/>
        <v>443216</v>
      </c>
      <c r="K38" s="194">
        <f t="shared" si="16"/>
        <v>453148</v>
      </c>
      <c r="L38" s="194">
        <f t="shared" si="16"/>
        <v>463968</v>
      </c>
      <c r="M38" s="194">
        <f t="shared" si="16"/>
        <v>489880</v>
      </c>
      <c r="N38" s="194">
        <f t="shared" si="16"/>
        <v>506692</v>
      </c>
      <c r="O38" s="194">
        <f t="shared" si="16"/>
        <v>521950</v>
      </c>
      <c r="P38" s="194">
        <f t="shared" si="16"/>
        <v>530495</v>
      </c>
      <c r="Q38" s="194">
        <f t="shared" si="16"/>
        <v>561178</v>
      </c>
      <c r="R38" s="194">
        <f t="shared" si="16"/>
        <v>578379</v>
      </c>
      <c r="S38" s="194">
        <f t="shared" si="16"/>
        <v>588865</v>
      </c>
      <c r="T38" s="194">
        <f t="shared" si="16"/>
        <v>597743</v>
      </c>
      <c r="U38" s="194">
        <f t="shared" si="16"/>
        <v>619715</v>
      </c>
      <c r="V38" s="194">
        <f t="shared" si="16"/>
        <v>634807</v>
      </c>
      <c r="W38" s="194">
        <f t="shared" si="16"/>
        <v>648623</v>
      </c>
      <c r="X38" s="194">
        <f t="shared" si="16"/>
        <v>670651</v>
      </c>
      <c r="Y38" s="194">
        <f t="shared" si="16"/>
        <v>692623</v>
      </c>
      <c r="Z38" s="194">
        <f t="shared" si="16"/>
        <v>700113</v>
      </c>
      <c r="AA38" s="194">
        <f t="shared" si="16"/>
        <v>706494</v>
      </c>
      <c r="AB38" s="194">
        <f t="shared" si="16"/>
        <v>717647</v>
      </c>
      <c r="AC38" s="194">
        <f t="shared" si="16"/>
        <v>729520</v>
      </c>
      <c r="AD38" s="194">
        <f t="shared" si="16"/>
        <v>741450</v>
      </c>
      <c r="AE38" s="194">
        <f t="shared" si="16"/>
        <v>753490</v>
      </c>
      <c r="AF38" s="194">
        <f t="shared" si="16"/>
        <v>837772</v>
      </c>
      <c r="AG38" s="194">
        <f t="shared" si="16"/>
        <v>846317</v>
      </c>
      <c r="AH38" s="194">
        <f t="shared" si="16"/>
        <v>905187</v>
      </c>
      <c r="AI38" s="194">
        <f t="shared" si="16"/>
        <v>914619</v>
      </c>
      <c r="AJ38" s="194">
        <f t="shared" si="16"/>
        <v>946523</v>
      </c>
      <c r="AK38" s="194">
        <f t="shared" si="16"/>
        <v>955734</v>
      </c>
      <c r="AL38" s="194">
        <f t="shared" si="16"/>
        <v>981479</v>
      </c>
      <c r="AM38" s="194">
        <f t="shared" si="16"/>
        <v>1004727</v>
      </c>
      <c r="AN38" s="194">
        <f t="shared" si="16"/>
        <v>1006170</v>
      </c>
      <c r="AO38" s="194">
        <f t="shared" si="16"/>
        <v>1007058</v>
      </c>
      <c r="AP38" s="104"/>
      <c r="AQ38" s="134" t="s">
        <v>550</v>
      </c>
      <c r="AR38" s="18"/>
      <c r="AS38" s="133"/>
      <c r="AT38" s="133"/>
      <c r="AU38" s="133"/>
      <c r="AV38" s="134" t="s">
        <v>551</v>
      </c>
      <c r="AW38" s="133"/>
      <c r="AX38" s="133"/>
      <c r="AY38" s="133"/>
      <c r="AZ38" s="133"/>
    </row>
    <row r="39" spans="1:52" x14ac:dyDescent="0.25">
      <c r="A39" s="90">
        <v>4000</v>
      </c>
      <c r="B39" s="194">
        <f t="shared" ref="B39:AO39" si="17">ROUND(B93*РАСЧЕТНЫЙ_КОЭФФИЦИЕНТ,0)</f>
        <v>319706</v>
      </c>
      <c r="C39" s="194">
        <f t="shared" si="17"/>
        <v>347393</v>
      </c>
      <c r="D39" s="194">
        <f t="shared" si="17"/>
        <v>357325</v>
      </c>
      <c r="E39" s="194">
        <f t="shared" si="17"/>
        <v>376301</v>
      </c>
      <c r="F39" s="194">
        <f t="shared" si="17"/>
        <v>388009</v>
      </c>
      <c r="G39" s="194">
        <f t="shared" si="17"/>
        <v>410203</v>
      </c>
      <c r="H39" s="194">
        <f t="shared" si="17"/>
        <v>417638</v>
      </c>
      <c r="I39" s="194">
        <f t="shared" si="17"/>
        <v>438056</v>
      </c>
      <c r="J39" s="194">
        <f t="shared" si="17"/>
        <v>461637</v>
      </c>
      <c r="K39" s="194">
        <f t="shared" si="17"/>
        <v>471569</v>
      </c>
      <c r="L39" s="194">
        <f t="shared" si="17"/>
        <v>481002</v>
      </c>
      <c r="M39" s="194">
        <f t="shared" si="17"/>
        <v>505138</v>
      </c>
      <c r="N39" s="194">
        <f t="shared" si="17"/>
        <v>520896</v>
      </c>
      <c r="O39" s="194">
        <f t="shared" si="17"/>
        <v>550525</v>
      </c>
      <c r="P39" s="194">
        <f t="shared" si="17"/>
        <v>559569</v>
      </c>
      <c r="Q39" s="194">
        <f t="shared" si="17"/>
        <v>569168</v>
      </c>
      <c r="R39" s="194">
        <f t="shared" si="17"/>
        <v>598631</v>
      </c>
      <c r="S39" s="194">
        <f t="shared" si="17"/>
        <v>608729</v>
      </c>
      <c r="T39" s="194">
        <f t="shared" si="17"/>
        <v>617940</v>
      </c>
      <c r="U39" s="194">
        <f t="shared" si="17"/>
        <v>646514</v>
      </c>
      <c r="V39" s="194">
        <f t="shared" si="17"/>
        <v>655559</v>
      </c>
      <c r="W39" s="194">
        <f t="shared" si="17"/>
        <v>682524</v>
      </c>
      <c r="X39" s="194">
        <f t="shared" si="17"/>
        <v>692290</v>
      </c>
      <c r="Y39" s="194">
        <f t="shared" si="17"/>
        <v>702222</v>
      </c>
      <c r="Z39" s="194">
        <f t="shared" si="17"/>
        <v>704330</v>
      </c>
      <c r="AA39" s="194">
        <f t="shared" si="17"/>
        <v>706993</v>
      </c>
      <c r="AB39" s="194">
        <f t="shared" si="17"/>
        <v>733793</v>
      </c>
      <c r="AC39" s="194">
        <f t="shared" si="17"/>
        <v>738398</v>
      </c>
      <c r="AD39" s="194">
        <f t="shared" si="17"/>
        <v>742504</v>
      </c>
      <c r="AE39" s="194">
        <f t="shared" si="17"/>
        <v>820738</v>
      </c>
      <c r="AF39" s="194">
        <f t="shared" si="17"/>
        <v>843820</v>
      </c>
      <c r="AG39" s="194">
        <f t="shared" si="17"/>
        <v>852143</v>
      </c>
      <c r="AH39" s="194">
        <f t="shared" si="17"/>
        <v>905187</v>
      </c>
      <c r="AI39" s="194">
        <f t="shared" si="17"/>
        <v>925217</v>
      </c>
      <c r="AJ39" s="194">
        <f t="shared" si="17"/>
        <v>946523</v>
      </c>
      <c r="AK39" s="194">
        <f t="shared" si="17"/>
        <v>961948</v>
      </c>
      <c r="AL39" s="194">
        <f t="shared" si="17"/>
        <v>982034</v>
      </c>
      <c r="AM39" s="194">
        <f t="shared" si="17"/>
        <v>1004727</v>
      </c>
      <c r="AN39" s="194">
        <f t="shared" si="17"/>
        <v>1006503</v>
      </c>
      <c r="AO39" s="194">
        <f t="shared" si="17"/>
        <v>1008611</v>
      </c>
      <c r="AP39" s="104"/>
      <c r="AQ39" s="134" t="s">
        <v>262</v>
      </c>
      <c r="AR39" s="18"/>
      <c r="AS39" s="133"/>
      <c r="AT39" s="133"/>
      <c r="AU39" s="133"/>
      <c r="AV39" s="134" t="s">
        <v>1158</v>
      </c>
      <c r="AW39" s="133"/>
      <c r="AX39" s="133"/>
      <c r="AY39" s="133"/>
      <c r="AZ39" s="133"/>
    </row>
    <row r="40" spans="1:52" x14ac:dyDescent="0.25">
      <c r="A40" s="90">
        <v>4125</v>
      </c>
      <c r="B40" s="194">
        <f t="shared" ref="B40:AO40" si="18">ROUND(B94*РАСЧЕТНЫЙ_КОЭФФИЦИЕНТ,0)</f>
        <v>333023</v>
      </c>
      <c r="C40" s="194">
        <f t="shared" si="18"/>
        <v>352332</v>
      </c>
      <c r="D40" s="194">
        <f t="shared" si="18"/>
        <v>361209</v>
      </c>
      <c r="E40" s="194">
        <f t="shared" si="18"/>
        <v>381628</v>
      </c>
      <c r="F40" s="194">
        <f t="shared" si="18"/>
        <v>397774</v>
      </c>
      <c r="G40" s="194">
        <f t="shared" si="18"/>
        <v>425794</v>
      </c>
      <c r="H40" s="194">
        <f t="shared" si="18"/>
        <v>435227</v>
      </c>
      <c r="I40" s="194">
        <f t="shared" si="18"/>
        <v>457587</v>
      </c>
      <c r="J40" s="194">
        <f t="shared" si="18"/>
        <v>481335</v>
      </c>
      <c r="K40" s="194">
        <f t="shared" si="18"/>
        <v>489325</v>
      </c>
      <c r="L40" s="194">
        <f t="shared" si="18"/>
        <v>498535</v>
      </c>
      <c r="M40" s="194">
        <f t="shared" si="18"/>
        <v>524114</v>
      </c>
      <c r="N40" s="194">
        <f t="shared" si="18"/>
        <v>537375</v>
      </c>
      <c r="O40" s="194">
        <f t="shared" si="18"/>
        <v>555519</v>
      </c>
      <c r="P40" s="194">
        <f t="shared" si="18"/>
        <v>578545</v>
      </c>
      <c r="Q40" s="194">
        <f t="shared" si="18"/>
        <v>589919</v>
      </c>
      <c r="R40" s="194">
        <f t="shared" si="18"/>
        <v>622545</v>
      </c>
      <c r="S40" s="194">
        <f t="shared" si="18"/>
        <v>633198</v>
      </c>
      <c r="T40" s="194">
        <f t="shared" si="18"/>
        <v>642242</v>
      </c>
      <c r="U40" s="194">
        <f t="shared" si="18"/>
        <v>669374</v>
      </c>
      <c r="V40" s="194">
        <f t="shared" si="18"/>
        <v>678252</v>
      </c>
      <c r="W40" s="194">
        <f t="shared" si="18"/>
        <v>692845</v>
      </c>
      <c r="X40" s="194">
        <f t="shared" si="18"/>
        <v>716981</v>
      </c>
      <c r="Y40" s="194">
        <f t="shared" si="18"/>
        <v>726524</v>
      </c>
      <c r="Z40" s="194">
        <f t="shared" si="18"/>
        <v>728300</v>
      </c>
      <c r="AA40" s="194">
        <f t="shared" si="18"/>
        <v>731684</v>
      </c>
      <c r="AB40" s="194">
        <f t="shared" si="18"/>
        <v>733959</v>
      </c>
      <c r="AC40" s="194">
        <f t="shared" si="18"/>
        <v>745167</v>
      </c>
      <c r="AD40" s="194">
        <f t="shared" si="18"/>
        <v>805313</v>
      </c>
      <c r="AE40" s="194">
        <f t="shared" si="18"/>
        <v>845762</v>
      </c>
      <c r="AF40" s="194">
        <f t="shared" si="18"/>
        <v>853364</v>
      </c>
      <c r="AG40" s="194">
        <f t="shared" si="18"/>
        <v>861908</v>
      </c>
      <c r="AH40" s="194">
        <f t="shared" si="18"/>
        <v>927381</v>
      </c>
      <c r="AI40" s="194">
        <f t="shared" si="18"/>
        <v>929156</v>
      </c>
      <c r="AJ40" s="194">
        <f t="shared" si="18"/>
        <v>947245</v>
      </c>
      <c r="AK40" s="194">
        <f t="shared" si="18"/>
        <v>973878</v>
      </c>
      <c r="AL40" s="194">
        <f t="shared" si="18"/>
        <v>983088</v>
      </c>
      <c r="AM40" s="194">
        <f t="shared" si="18"/>
        <v>1005282</v>
      </c>
      <c r="AN40" s="194">
        <f t="shared" si="18"/>
        <v>1006669</v>
      </c>
      <c r="AO40" s="194">
        <f t="shared" si="18"/>
        <v>1054220</v>
      </c>
      <c r="AP40" s="104"/>
      <c r="AQ40" s="18"/>
      <c r="AR40" s="18"/>
      <c r="AS40" s="133"/>
      <c r="AT40" s="133"/>
      <c r="AU40" s="133"/>
      <c r="AV40" s="133"/>
      <c r="AW40" s="133"/>
      <c r="AX40" s="133"/>
      <c r="AY40" s="133"/>
      <c r="AZ40" s="133"/>
    </row>
    <row r="41" spans="1:52" x14ac:dyDescent="0.25">
      <c r="A41" s="90">
        <v>4250</v>
      </c>
      <c r="B41" s="194">
        <f t="shared" ref="B41:AO41" si="19">ROUND(B95*РАСЧЕТНЫЙ_КОЭФФИЦИЕНТ,0)</f>
        <v>339958</v>
      </c>
      <c r="C41" s="194">
        <f t="shared" si="19"/>
        <v>357492</v>
      </c>
      <c r="D41" s="194">
        <f t="shared" si="19"/>
        <v>365315</v>
      </c>
      <c r="E41" s="194">
        <f t="shared" si="19"/>
        <v>396886</v>
      </c>
      <c r="F41" s="194">
        <f t="shared" si="19"/>
        <v>414475</v>
      </c>
      <c r="G41" s="194">
        <f t="shared" si="19"/>
        <v>421744</v>
      </c>
      <c r="H41" s="194">
        <f t="shared" si="19"/>
        <v>439832</v>
      </c>
      <c r="I41" s="194">
        <f t="shared" si="19"/>
        <v>462525</v>
      </c>
      <c r="J41" s="194">
        <f t="shared" si="19"/>
        <v>486495</v>
      </c>
      <c r="K41" s="194">
        <f t="shared" si="19"/>
        <v>495206</v>
      </c>
      <c r="L41" s="194">
        <f t="shared" si="19"/>
        <v>504916</v>
      </c>
      <c r="M41" s="194">
        <f t="shared" si="19"/>
        <v>529773</v>
      </c>
      <c r="N41" s="194">
        <f t="shared" si="19"/>
        <v>544144</v>
      </c>
      <c r="O41" s="194">
        <f t="shared" si="19"/>
        <v>572164</v>
      </c>
      <c r="P41" s="194">
        <f t="shared" si="19"/>
        <v>583872</v>
      </c>
      <c r="Q41" s="194">
        <f t="shared" si="19"/>
        <v>594913</v>
      </c>
      <c r="R41" s="194">
        <f t="shared" si="19"/>
        <v>627538</v>
      </c>
      <c r="S41" s="194">
        <f t="shared" si="19"/>
        <v>638525</v>
      </c>
      <c r="T41" s="194">
        <f t="shared" si="19"/>
        <v>647957</v>
      </c>
      <c r="U41" s="194">
        <f t="shared" si="19"/>
        <v>678252</v>
      </c>
      <c r="V41" s="194">
        <f t="shared" si="19"/>
        <v>686630</v>
      </c>
      <c r="W41" s="194">
        <f t="shared" si="19"/>
        <v>715538</v>
      </c>
      <c r="X41" s="194">
        <f t="shared" si="19"/>
        <v>724915</v>
      </c>
      <c r="Y41" s="194">
        <f t="shared" si="19"/>
        <v>734847</v>
      </c>
      <c r="Z41" s="194">
        <f t="shared" si="19"/>
        <v>738398</v>
      </c>
      <c r="AA41" s="194">
        <f t="shared" si="19"/>
        <v>741616</v>
      </c>
      <c r="AB41" s="194">
        <f t="shared" si="19"/>
        <v>749440</v>
      </c>
      <c r="AC41" s="194">
        <f t="shared" si="19"/>
        <v>807810</v>
      </c>
      <c r="AD41" s="194">
        <f t="shared" si="19"/>
        <v>846317</v>
      </c>
      <c r="AE41" s="194">
        <f t="shared" si="19"/>
        <v>857636</v>
      </c>
      <c r="AF41" s="194">
        <f t="shared" si="19"/>
        <v>900748</v>
      </c>
      <c r="AG41" s="194">
        <f t="shared" si="19"/>
        <v>909459</v>
      </c>
      <c r="AH41" s="194">
        <f t="shared" si="19"/>
        <v>928768</v>
      </c>
      <c r="AI41" s="194">
        <f t="shared" si="19"/>
        <v>948687</v>
      </c>
      <c r="AJ41" s="194">
        <f t="shared" si="19"/>
        <v>958786</v>
      </c>
      <c r="AK41" s="194">
        <f t="shared" si="19"/>
        <v>985030</v>
      </c>
      <c r="AL41" s="194">
        <f t="shared" si="19"/>
        <v>997792</v>
      </c>
      <c r="AM41" s="194">
        <f t="shared" si="19"/>
        <v>1006503</v>
      </c>
      <c r="AN41" s="194">
        <f t="shared" si="19"/>
        <v>1058104</v>
      </c>
      <c r="AO41" s="194">
        <f t="shared" si="19"/>
        <v>1058659</v>
      </c>
      <c r="AP41" s="104"/>
      <c r="AQ41" s="18"/>
      <c r="AR41" s="18"/>
      <c r="AS41" s="133"/>
      <c r="AT41" s="133"/>
      <c r="AU41" s="133"/>
      <c r="AV41" s="133"/>
      <c r="AW41" s="133"/>
      <c r="AX41" s="133"/>
      <c r="AY41" s="133"/>
      <c r="AZ41" s="133"/>
    </row>
    <row r="42" spans="1:52" x14ac:dyDescent="0.25">
      <c r="A42" s="90">
        <v>4375</v>
      </c>
      <c r="B42" s="194">
        <f t="shared" ref="B42:AO42" si="20">ROUND(B96*РАСЧЕТНЫЙ_КОЭФФИЦИЕНТ,0)</f>
        <v>348281</v>
      </c>
      <c r="C42" s="194">
        <f t="shared" si="20"/>
        <v>361209</v>
      </c>
      <c r="D42" s="194">
        <f t="shared" si="20"/>
        <v>368478</v>
      </c>
      <c r="E42" s="194">
        <f t="shared" si="20"/>
        <v>399383</v>
      </c>
      <c r="F42" s="194">
        <f t="shared" si="20"/>
        <v>417471</v>
      </c>
      <c r="G42" s="194">
        <f t="shared" si="20"/>
        <v>433285</v>
      </c>
      <c r="H42" s="194">
        <f t="shared" si="20"/>
        <v>443882</v>
      </c>
      <c r="I42" s="194">
        <f t="shared" si="20"/>
        <v>468185</v>
      </c>
      <c r="J42" s="194">
        <f t="shared" si="20"/>
        <v>491988</v>
      </c>
      <c r="K42" s="194">
        <f t="shared" si="20"/>
        <v>500699</v>
      </c>
      <c r="L42" s="194">
        <f t="shared" si="20"/>
        <v>511519</v>
      </c>
      <c r="M42" s="194">
        <f t="shared" si="20"/>
        <v>536709</v>
      </c>
      <c r="N42" s="194">
        <f t="shared" si="20"/>
        <v>550858</v>
      </c>
      <c r="O42" s="194">
        <f t="shared" si="20"/>
        <v>579655</v>
      </c>
      <c r="P42" s="194">
        <f t="shared" si="20"/>
        <v>591362</v>
      </c>
      <c r="Q42" s="194">
        <f t="shared" si="20"/>
        <v>626096</v>
      </c>
      <c r="R42" s="194">
        <f t="shared" si="20"/>
        <v>634086</v>
      </c>
      <c r="S42" s="194">
        <f t="shared" si="20"/>
        <v>646182</v>
      </c>
      <c r="T42" s="194">
        <f t="shared" si="20"/>
        <v>656280</v>
      </c>
      <c r="U42" s="194">
        <f t="shared" si="20"/>
        <v>686242</v>
      </c>
      <c r="V42" s="194">
        <f t="shared" si="20"/>
        <v>695286</v>
      </c>
      <c r="W42" s="194">
        <f t="shared" si="20"/>
        <v>708436</v>
      </c>
      <c r="X42" s="194">
        <f t="shared" si="20"/>
        <v>718701</v>
      </c>
      <c r="Y42" s="194">
        <f t="shared" si="20"/>
        <v>765752</v>
      </c>
      <c r="Z42" s="194">
        <f t="shared" si="20"/>
        <v>758095</v>
      </c>
      <c r="AA42" s="194">
        <f t="shared" si="20"/>
        <v>767139</v>
      </c>
      <c r="AB42" s="194">
        <f t="shared" si="20"/>
        <v>808143</v>
      </c>
      <c r="AC42" s="194">
        <f t="shared" si="20"/>
        <v>850201</v>
      </c>
      <c r="AD42" s="194">
        <f t="shared" si="20"/>
        <v>859411</v>
      </c>
      <c r="AE42" s="194">
        <f t="shared" si="20"/>
        <v>906075</v>
      </c>
      <c r="AF42" s="194">
        <f t="shared" si="20"/>
        <v>911568</v>
      </c>
      <c r="AG42" s="194">
        <f t="shared" si="20"/>
        <v>922776</v>
      </c>
      <c r="AH42" s="194">
        <f t="shared" si="20"/>
        <v>982034</v>
      </c>
      <c r="AI42" s="194">
        <f t="shared" si="20"/>
        <v>983255</v>
      </c>
      <c r="AJ42" s="194">
        <f t="shared" si="20"/>
        <v>985030</v>
      </c>
      <c r="AK42" s="194">
        <f t="shared" si="20"/>
        <v>996904</v>
      </c>
      <c r="AL42" s="194">
        <f t="shared" si="20"/>
        <v>1009000</v>
      </c>
      <c r="AM42" s="194">
        <f t="shared" si="20"/>
        <v>1049948</v>
      </c>
      <c r="AN42" s="194">
        <f t="shared" si="20"/>
        <v>1058493</v>
      </c>
      <c r="AO42" s="194">
        <f t="shared" si="20"/>
        <v>1059880</v>
      </c>
      <c r="AP42" s="104"/>
      <c r="AQ42" s="18"/>
      <c r="AR42" s="18"/>
      <c r="AS42" s="133"/>
      <c r="AT42" s="133"/>
      <c r="AU42" s="133"/>
      <c r="AV42" s="133"/>
      <c r="AW42" s="133"/>
      <c r="AX42" s="133"/>
      <c r="AY42" s="133"/>
      <c r="AZ42" s="133"/>
    </row>
    <row r="43" spans="1:52" x14ac:dyDescent="0.25">
      <c r="A43" s="90">
        <v>4500</v>
      </c>
      <c r="B43" s="194">
        <f t="shared" ref="B43:AO43" si="21">ROUND(B97*РАСЧЕТНЫЙ_КОЭФФИЦИЕНТ,0)</f>
        <v>355383</v>
      </c>
      <c r="C43" s="194">
        <f t="shared" si="21"/>
        <v>385734</v>
      </c>
      <c r="D43" s="194">
        <f t="shared" si="21"/>
        <v>396165</v>
      </c>
      <c r="E43" s="194">
        <f t="shared" si="21"/>
        <v>418193</v>
      </c>
      <c r="F43" s="194">
        <f t="shared" si="21"/>
        <v>438056</v>
      </c>
      <c r="G43" s="194">
        <f t="shared" si="21"/>
        <v>459696</v>
      </c>
      <c r="H43" s="194">
        <f t="shared" si="21"/>
        <v>477617</v>
      </c>
      <c r="I43" s="194">
        <f t="shared" si="21"/>
        <v>502086</v>
      </c>
      <c r="J43" s="194">
        <f t="shared" si="21"/>
        <v>513461</v>
      </c>
      <c r="K43" s="194">
        <f t="shared" si="21"/>
        <v>523559</v>
      </c>
      <c r="L43" s="194">
        <f t="shared" si="21"/>
        <v>534545</v>
      </c>
      <c r="M43" s="194">
        <f t="shared" si="21"/>
        <v>561511</v>
      </c>
      <c r="N43" s="194">
        <f t="shared" si="21"/>
        <v>578046</v>
      </c>
      <c r="O43" s="194">
        <f t="shared" si="21"/>
        <v>610338</v>
      </c>
      <c r="P43" s="194">
        <f t="shared" si="21"/>
        <v>620270</v>
      </c>
      <c r="Q43" s="194">
        <f t="shared" si="21"/>
        <v>637470</v>
      </c>
      <c r="R43" s="194">
        <f t="shared" si="21"/>
        <v>672925</v>
      </c>
      <c r="S43" s="194">
        <f t="shared" si="21"/>
        <v>685021</v>
      </c>
      <c r="T43" s="194">
        <f t="shared" si="21"/>
        <v>696007</v>
      </c>
      <c r="U43" s="194">
        <f t="shared" si="21"/>
        <v>728466</v>
      </c>
      <c r="V43" s="194">
        <f t="shared" si="21"/>
        <v>753324</v>
      </c>
      <c r="W43" s="194">
        <f t="shared" si="21"/>
        <v>770358</v>
      </c>
      <c r="X43" s="194">
        <f t="shared" si="21"/>
        <v>780123</v>
      </c>
      <c r="Y43" s="194">
        <f t="shared" si="21"/>
        <v>806201</v>
      </c>
      <c r="Z43" s="194">
        <f t="shared" si="21"/>
        <v>836718</v>
      </c>
      <c r="AA43" s="194">
        <f t="shared" si="21"/>
        <v>864183</v>
      </c>
      <c r="AB43" s="194">
        <f t="shared" si="21"/>
        <v>908183</v>
      </c>
      <c r="AC43" s="194">
        <f t="shared" si="21"/>
        <v>917283</v>
      </c>
      <c r="AD43" s="194">
        <f t="shared" si="21"/>
        <v>930377</v>
      </c>
      <c r="AE43" s="194">
        <f t="shared" si="21"/>
        <v>941585</v>
      </c>
      <c r="AF43" s="194">
        <f t="shared" si="21"/>
        <v>947578</v>
      </c>
      <c r="AG43" s="194">
        <f t="shared" si="21"/>
        <v>976707</v>
      </c>
      <c r="AH43" s="194">
        <f t="shared" si="21"/>
        <v>997459</v>
      </c>
      <c r="AI43" s="194">
        <f t="shared" si="21"/>
        <v>999734</v>
      </c>
      <c r="AJ43" s="194">
        <f t="shared" si="21"/>
        <v>1061322</v>
      </c>
      <c r="AK43" s="194">
        <f t="shared" si="21"/>
        <v>1062931</v>
      </c>
      <c r="AL43" s="194">
        <f t="shared" si="21"/>
        <v>1071088</v>
      </c>
      <c r="AM43" s="194">
        <f t="shared" si="21"/>
        <v>1087400</v>
      </c>
      <c r="AN43" s="194">
        <f t="shared" si="21"/>
        <v>1094170</v>
      </c>
      <c r="AO43" s="194">
        <f t="shared" si="21"/>
        <v>1126961</v>
      </c>
      <c r="AP43" s="104"/>
      <c r="AQ43" s="18"/>
      <c r="AR43" s="18"/>
      <c r="AS43" s="133"/>
      <c r="AT43" s="133"/>
      <c r="AU43" s="133"/>
      <c r="AV43" s="133"/>
      <c r="AW43" s="133"/>
      <c r="AX43" s="133"/>
      <c r="AY43" s="133"/>
      <c r="AZ43" s="133"/>
    </row>
    <row r="44" spans="1:52" x14ac:dyDescent="0.25">
      <c r="A44" s="90">
        <v>4625</v>
      </c>
      <c r="B44" s="194">
        <f t="shared" ref="B44:AO44" si="22">ROUND(B98*РАСЧЕТНЫЙ_КОЭФФИЦИЕНТ,0)</f>
        <v>369033</v>
      </c>
      <c r="C44" s="194">
        <f t="shared" si="22"/>
        <v>389451</v>
      </c>
      <c r="D44" s="194">
        <f t="shared" si="22"/>
        <v>400604</v>
      </c>
      <c r="E44" s="194">
        <f t="shared" si="22"/>
        <v>423131</v>
      </c>
      <c r="F44" s="194">
        <f t="shared" si="22"/>
        <v>442107</v>
      </c>
      <c r="G44" s="194">
        <f t="shared" si="22"/>
        <v>473900</v>
      </c>
      <c r="H44" s="194">
        <f t="shared" si="22"/>
        <v>484331</v>
      </c>
      <c r="I44" s="194">
        <f t="shared" si="22"/>
        <v>509910</v>
      </c>
      <c r="J44" s="194">
        <f t="shared" si="22"/>
        <v>535599</v>
      </c>
      <c r="K44" s="194">
        <f t="shared" si="22"/>
        <v>544699</v>
      </c>
      <c r="L44" s="194">
        <f t="shared" si="22"/>
        <v>557294</v>
      </c>
      <c r="M44" s="194">
        <f t="shared" si="22"/>
        <v>570056</v>
      </c>
      <c r="N44" s="194">
        <f t="shared" si="22"/>
        <v>604290</v>
      </c>
      <c r="O44" s="194">
        <f t="shared" si="22"/>
        <v>624154</v>
      </c>
      <c r="P44" s="194">
        <f t="shared" si="22"/>
        <v>635861</v>
      </c>
      <c r="Q44" s="194">
        <f t="shared" si="22"/>
        <v>646348</v>
      </c>
      <c r="R44" s="194">
        <f t="shared" si="22"/>
        <v>688572</v>
      </c>
      <c r="S44" s="194">
        <f t="shared" si="22"/>
        <v>706106</v>
      </c>
      <c r="T44" s="194">
        <f t="shared" si="22"/>
        <v>716981</v>
      </c>
      <c r="U44" s="194">
        <f t="shared" si="22"/>
        <v>748552</v>
      </c>
      <c r="V44" s="194">
        <f t="shared" si="22"/>
        <v>759871</v>
      </c>
      <c r="W44" s="194">
        <f t="shared" si="22"/>
        <v>777460</v>
      </c>
      <c r="X44" s="194">
        <f t="shared" si="22"/>
        <v>788446</v>
      </c>
      <c r="Y44" s="194">
        <f t="shared" si="22"/>
        <v>799265</v>
      </c>
      <c r="Z44" s="194">
        <f t="shared" si="22"/>
        <v>877000</v>
      </c>
      <c r="AA44" s="194">
        <f t="shared" si="22"/>
        <v>890650</v>
      </c>
      <c r="AB44" s="194">
        <f t="shared" si="22"/>
        <v>918170</v>
      </c>
      <c r="AC44" s="194">
        <f t="shared" si="22"/>
        <v>930766</v>
      </c>
      <c r="AD44" s="194">
        <f t="shared" si="22"/>
        <v>942806</v>
      </c>
      <c r="AE44" s="194">
        <f t="shared" si="22"/>
        <v>949020</v>
      </c>
      <c r="AF44" s="194">
        <f t="shared" si="22"/>
        <v>978094</v>
      </c>
      <c r="AG44" s="194">
        <f t="shared" si="22"/>
        <v>987860</v>
      </c>
      <c r="AH44" s="194">
        <f t="shared" si="22"/>
        <v>1008778</v>
      </c>
      <c r="AI44" s="194">
        <f t="shared" si="22"/>
        <v>1021761</v>
      </c>
      <c r="AJ44" s="194">
        <f t="shared" si="22"/>
        <v>1069146</v>
      </c>
      <c r="AK44" s="194">
        <f t="shared" si="22"/>
        <v>1071088</v>
      </c>
      <c r="AL44" s="194">
        <f t="shared" si="22"/>
        <v>1079411</v>
      </c>
      <c r="AM44" s="194">
        <f t="shared" si="22"/>
        <v>1089010</v>
      </c>
      <c r="AN44" s="194">
        <f t="shared" si="22"/>
        <v>1130180</v>
      </c>
      <c r="AO44" s="194">
        <f t="shared" si="22"/>
        <v>1139557</v>
      </c>
      <c r="AP44" s="104"/>
      <c r="AQ44" s="18"/>
      <c r="AR44" s="18"/>
      <c r="AS44" s="133"/>
      <c r="AT44" s="133"/>
      <c r="AU44" s="133"/>
      <c r="AV44" s="133"/>
      <c r="AW44" s="133"/>
      <c r="AX44" s="133"/>
      <c r="AY44" s="133"/>
      <c r="AZ44" s="133"/>
    </row>
    <row r="45" spans="1:52" x14ac:dyDescent="0.25">
      <c r="A45" s="90">
        <v>4750</v>
      </c>
      <c r="B45" s="194">
        <f t="shared" ref="B45:AO45" si="23">ROUND(B99*РАСЧЕТНЫЙ_КОЭФФИЦИЕНТ,0)</f>
        <v>376301</v>
      </c>
      <c r="C45" s="194">
        <f t="shared" si="23"/>
        <v>393890</v>
      </c>
      <c r="D45" s="194">
        <f t="shared" si="23"/>
        <v>405043</v>
      </c>
      <c r="E45" s="194">
        <f t="shared" si="23"/>
        <v>439443</v>
      </c>
      <c r="F45" s="194">
        <f t="shared" si="23"/>
        <v>460195</v>
      </c>
      <c r="G45" s="194">
        <f t="shared" si="23"/>
        <v>478838</v>
      </c>
      <c r="H45" s="194">
        <f t="shared" si="23"/>
        <v>489880</v>
      </c>
      <c r="I45" s="194">
        <f t="shared" si="23"/>
        <v>514681</v>
      </c>
      <c r="J45" s="194">
        <f t="shared" si="23"/>
        <v>541314</v>
      </c>
      <c r="K45" s="194">
        <f t="shared" si="23"/>
        <v>551246</v>
      </c>
      <c r="L45" s="194">
        <f t="shared" si="23"/>
        <v>561733</v>
      </c>
      <c r="M45" s="194">
        <f t="shared" si="23"/>
        <v>590474</v>
      </c>
      <c r="N45" s="194">
        <f t="shared" si="23"/>
        <v>608729</v>
      </c>
      <c r="O45" s="194">
        <f t="shared" si="23"/>
        <v>631422</v>
      </c>
      <c r="P45" s="194">
        <f t="shared" si="23"/>
        <v>655891</v>
      </c>
      <c r="Q45" s="194">
        <f t="shared" si="23"/>
        <v>679861</v>
      </c>
      <c r="R45" s="194">
        <f t="shared" si="23"/>
        <v>702222</v>
      </c>
      <c r="S45" s="194">
        <f t="shared" si="23"/>
        <v>715538</v>
      </c>
      <c r="T45" s="194">
        <f t="shared" si="23"/>
        <v>725304</v>
      </c>
      <c r="U45" s="194">
        <f t="shared" si="23"/>
        <v>757208</v>
      </c>
      <c r="V45" s="194">
        <f t="shared" si="23"/>
        <v>768027</v>
      </c>
      <c r="W45" s="194">
        <f t="shared" si="23"/>
        <v>800708</v>
      </c>
      <c r="X45" s="194">
        <f t="shared" si="23"/>
        <v>812582</v>
      </c>
      <c r="Y45" s="194">
        <f t="shared" si="23"/>
        <v>823734</v>
      </c>
      <c r="Z45" s="194">
        <f t="shared" si="23"/>
        <v>886377</v>
      </c>
      <c r="AA45" s="194">
        <f t="shared" si="23"/>
        <v>895810</v>
      </c>
      <c r="AB45" s="194">
        <f t="shared" si="23"/>
        <v>930766</v>
      </c>
      <c r="AC45" s="194">
        <f t="shared" si="23"/>
        <v>942806</v>
      </c>
      <c r="AD45" s="194">
        <f t="shared" si="23"/>
        <v>955734</v>
      </c>
      <c r="AE45" s="194">
        <f t="shared" si="23"/>
        <v>959118</v>
      </c>
      <c r="AF45" s="194">
        <f t="shared" si="23"/>
        <v>989469</v>
      </c>
      <c r="AG45" s="194">
        <f t="shared" si="23"/>
        <v>998513</v>
      </c>
      <c r="AH45" s="194">
        <f t="shared" si="23"/>
        <v>1040737</v>
      </c>
      <c r="AI45" s="194">
        <f t="shared" si="23"/>
        <v>1070921</v>
      </c>
      <c r="AJ45" s="194">
        <f t="shared" si="23"/>
        <v>1080298</v>
      </c>
      <c r="AK45" s="194">
        <f t="shared" si="23"/>
        <v>1089509</v>
      </c>
      <c r="AL45" s="194">
        <f t="shared" si="23"/>
        <v>1091506</v>
      </c>
      <c r="AM45" s="194">
        <f t="shared" si="23"/>
        <v>1132843</v>
      </c>
      <c r="AN45" s="194">
        <f t="shared" si="23"/>
        <v>1142941</v>
      </c>
      <c r="AO45" s="194">
        <f t="shared" si="23"/>
        <v>1152707</v>
      </c>
      <c r="AP45" s="104"/>
      <c r="AQ45" s="18"/>
      <c r="AR45" s="18"/>
      <c r="AS45" s="133"/>
      <c r="AT45" s="133"/>
      <c r="AU45" s="133"/>
      <c r="AV45" s="133"/>
      <c r="AW45" s="133"/>
      <c r="AX45" s="133"/>
      <c r="AY45" s="133"/>
      <c r="AZ45" s="133"/>
    </row>
    <row r="46" spans="1:52" x14ac:dyDescent="0.25">
      <c r="A46" s="90">
        <v>4875</v>
      </c>
      <c r="B46" s="194">
        <f t="shared" ref="B46:AO46" si="24">ROUND(B100*РАСЧЕТНЫЙ_КОЭФФИЦИЕНТ,0)</f>
        <v>383570</v>
      </c>
      <c r="C46" s="194">
        <f t="shared" si="24"/>
        <v>398329</v>
      </c>
      <c r="D46" s="194">
        <f t="shared" si="24"/>
        <v>409481</v>
      </c>
      <c r="E46" s="194">
        <f t="shared" si="24"/>
        <v>444271</v>
      </c>
      <c r="F46" s="194">
        <f t="shared" si="24"/>
        <v>464634</v>
      </c>
      <c r="G46" s="194">
        <f t="shared" si="24"/>
        <v>483998</v>
      </c>
      <c r="H46" s="194">
        <f t="shared" si="24"/>
        <v>494984</v>
      </c>
      <c r="I46" s="194">
        <f t="shared" si="24"/>
        <v>520008</v>
      </c>
      <c r="J46" s="194">
        <f t="shared" si="24"/>
        <v>547695</v>
      </c>
      <c r="K46" s="194">
        <f t="shared" si="24"/>
        <v>557294</v>
      </c>
      <c r="L46" s="194">
        <f t="shared" si="24"/>
        <v>567892</v>
      </c>
      <c r="M46" s="194">
        <f t="shared" si="24"/>
        <v>596467</v>
      </c>
      <c r="N46" s="194">
        <f t="shared" si="24"/>
        <v>613168</v>
      </c>
      <c r="O46" s="194">
        <f t="shared" si="24"/>
        <v>646182</v>
      </c>
      <c r="P46" s="194">
        <f t="shared" si="24"/>
        <v>660552</v>
      </c>
      <c r="Q46" s="194">
        <f t="shared" si="24"/>
        <v>700280</v>
      </c>
      <c r="R46" s="194">
        <f t="shared" si="24"/>
        <v>710544</v>
      </c>
      <c r="S46" s="194">
        <f t="shared" si="24"/>
        <v>722252</v>
      </c>
      <c r="T46" s="194">
        <f t="shared" si="24"/>
        <v>732572</v>
      </c>
      <c r="U46" s="194">
        <f t="shared" si="24"/>
        <v>764476</v>
      </c>
      <c r="V46" s="194">
        <f t="shared" si="24"/>
        <v>776184</v>
      </c>
      <c r="W46" s="194">
        <f t="shared" si="24"/>
        <v>808864</v>
      </c>
      <c r="X46" s="194">
        <f t="shared" si="24"/>
        <v>820738</v>
      </c>
      <c r="Y46" s="194">
        <f t="shared" si="24"/>
        <v>831891</v>
      </c>
      <c r="Z46" s="194">
        <f t="shared" si="24"/>
        <v>895810</v>
      </c>
      <c r="AA46" s="194">
        <f t="shared" si="24"/>
        <v>933595</v>
      </c>
      <c r="AB46" s="194">
        <f t="shared" si="24"/>
        <v>941585</v>
      </c>
      <c r="AC46" s="194">
        <f t="shared" si="24"/>
        <v>951683</v>
      </c>
      <c r="AD46" s="194">
        <f t="shared" si="24"/>
        <v>960395</v>
      </c>
      <c r="AE46" s="194">
        <f t="shared" si="24"/>
        <v>969772</v>
      </c>
      <c r="AF46" s="194">
        <f t="shared" si="24"/>
        <v>1000455</v>
      </c>
      <c r="AG46" s="194">
        <f t="shared" si="24"/>
        <v>1021761</v>
      </c>
      <c r="AH46" s="194">
        <f t="shared" si="24"/>
        <v>1054054</v>
      </c>
      <c r="AI46" s="194">
        <f t="shared" si="24"/>
        <v>1082240</v>
      </c>
      <c r="AJ46" s="194">
        <f t="shared" si="24"/>
        <v>1084238</v>
      </c>
      <c r="AK46" s="194">
        <f t="shared" si="24"/>
        <v>1101216</v>
      </c>
      <c r="AL46" s="194">
        <f t="shared" si="24"/>
        <v>1137781</v>
      </c>
      <c r="AM46" s="194">
        <f t="shared" si="24"/>
        <v>1145937</v>
      </c>
      <c r="AN46" s="194">
        <f t="shared" si="24"/>
        <v>1156091</v>
      </c>
      <c r="AO46" s="194">
        <f t="shared" si="24"/>
        <v>1157312</v>
      </c>
      <c r="AP46" s="104"/>
      <c r="AQ46" s="18"/>
      <c r="AR46" s="18"/>
      <c r="AS46" s="133"/>
      <c r="AT46" s="133"/>
      <c r="AU46" s="133"/>
      <c r="AV46" s="133"/>
      <c r="AW46" s="133"/>
      <c r="AX46" s="133"/>
      <c r="AY46" s="133"/>
      <c r="AZ46" s="133"/>
    </row>
    <row r="47" spans="1:52" x14ac:dyDescent="0.25">
      <c r="A47" s="90">
        <v>5000</v>
      </c>
      <c r="B47" s="194">
        <f t="shared" ref="B47:AO47" si="25">ROUND(B101*РАСЧЕТНЫЙ_КОЭФФИЦИЕНТ,0)</f>
        <v>402934</v>
      </c>
      <c r="C47" s="194">
        <f t="shared" si="25"/>
        <v>410924</v>
      </c>
      <c r="D47" s="194">
        <f t="shared" si="25"/>
        <v>439832</v>
      </c>
      <c r="E47" s="194">
        <f t="shared" si="25"/>
        <v>476175</v>
      </c>
      <c r="F47" s="194">
        <f t="shared" si="25"/>
        <v>484719</v>
      </c>
      <c r="G47" s="194">
        <f t="shared" si="25"/>
        <v>502086</v>
      </c>
      <c r="H47" s="194">
        <f t="shared" si="25"/>
        <v>519842</v>
      </c>
      <c r="I47" s="194">
        <f t="shared" si="25"/>
        <v>537042</v>
      </c>
      <c r="J47" s="194">
        <f t="shared" si="25"/>
        <v>555851</v>
      </c>
      <c r="K47" s="194">
        <f t="shared" si="25"/>
        <v>573218</v>
      </c>
      <c r="L47" s="194">
        <f t="shared" si="25"/>
        <v>590252</v>
      </c>
      <c r="M47" s="194">
        <f t="shared" si="25"/>
        <v>626096</v>
      </c>
      <c r="N47" s="194">
        <f t="shared" si="25"/>
        <v>650620</v>
      </c>
      <c r="O47" s="194">
        <f t="shared" si="25"/>
        <v>651120</v>
      </c>
      <c r="P47" s="194">
        <f t="shared" si="25"/>
        <v>667266</v>
      </c>
      <c r="Q47" s="194">
        <f t="shared" si="25"/>
        <v>705051</v>
      </c>
      <c r="R47" s="194">
        <f t="shared" si="25"/>
        <v>737510</v>
      </c>
      <c r="S47" s="194">
        <f t="shared" si="25"/>
        <v>755820</v>
      </c>
      <c r="T47" s="194">
        <f t="shared" si="25"/>
        <v>775129</v>
      </c>
      <c r="U47" s="194">
        <f t="shared" si="25"/>
        <v>809197</v>
      </c>
      <c r="V47" s="194">
        <f t="shared" si="25"/>
        <v>828340</v>
      </c>
      <c r="W47" s="194">
        <f t="shared" si="25"/>
        <v>847538</v>
      </c>
      <c r="X47" s="194">
        <f t="shared" si="25"/>
        <v>866347</v>
      </c>
      <c r="Y47" s="194">
        <f t="shared" si="25"/>
        <v>885323</v>
      </c>
      <c r="Z47" s="194">
        <f t="shared" si="25"/>
        <v>940864</v>
      </c>
      <c r="AA47" s="194">
        <f t="shared" si="25"/>
        <v>971214</v>
      </c>
      <c r="AB47" s="194">
        <f t="shared" si="25"/>
        <v>980258</v>
      </c>
      <c r="AC47" s="194">
        <f t="shared" si="25"/>
        <v>989469</v>
      </c>
      <c r="AD47" s="194">
        <f t="shared" si="25"/>
        <v>1000289</v>
      </c>
      <c r="AE47" s="194">
        <f t="shared" si="25"/>
        <v>1009888</v>
      </c>
      <c r="AF47" s="194">
        <f t="shared" si="25"/>
        <v>1031360</v>
      </c>
      <c r="AG47" s="194">
        <f t="shared" si="25"/>
        <v>1060768</v>
      </c>
      <c r="AH47" s="194">
        <f t="shared" si="25"/>
        <v>1097166</v>
      </c>
      <c r="AI47" s="194">
        <f t="shared" si="25"/>
        <v>1115254</v>
      </c>
      <c r="AJ47" s="194">
        <f t="shared" si="25"/>
        <v>1137781</v>
      </c>
      <c r="AK47" s="194">
        <f t="shared" si="25"/>
        <v>1140111</v>
      </c>
      <c r="AL47" s="194">
        <f t="shared" si="25"/>
        <v>1183390</v>
      </c>
      <c r="AM47" s="194">
        <f t="shared" si="25"/>
        <v>1193877</v>
      </c>
      <c r="AN47" s="194">
        <f t="shared" si="25"/>
        <v>1195264</v>
      </c>
      <c r="AO47" s="194">
        <f t="shared" si="25"/>
        <v>1210356</v>
      </c>
      <c r="AP47" s="104"/>
      <c r="AQ47" s="18"/>
      <c r="AR47" s="18"/>
      <c r="AS47" s="133"/>
      <c r="AT47" s="133"/>
      <c r="AU47" s="133"/>
      <c r="AV47" s="133"/>
      <c r="AW47" s="133"/>
      <c r="AX47" s="133"/>
      <c r="AY47" s="133"/>
      <c r="AZ47" s="133"/>
    </row>
    <row r="48" spans="1:52" x14ac:dyDescent="0.25">
      <c r="A48" s="90">
        <v>5125</v>
      </c>
      <c r="B48" s="193">
        <f t="shared" ref="B48:AO48" si="26">ROUND(B102*РАСЧЕТНЫЙ_КОЭФФИЦИЕНТ,0)</f>
        <v>412866</v>
      </c>
      <c r="C48" s="193">
        <f t="shared" si="26"/>
        <v>431842</v>
      </c>
      <c r="D48" s="193">
        <f t="shared" si="26"/>
        <v>445658</v>
      </c>
      <c r="E48" s="193">
        <f t="shared" si="26"/>
        <v>484553</v>
      </c>
      <c r="F48" s="193">
        <f t="shared" si="26"/>
        <v>492876</v>
      </c>
      <c r="G48" s="193">
        <f t="shared" si="26"/>
        <v>512906</v>
      </c>
      <c r="H48" s="193">
        <f t="shared" si="26"/>
        <v>521229</v>
      </c>
      <c r="I48" s="193">
        <f t="shared" si="26"/>
        <v>566172</v>
      </c>
      <c r="J48" s="193">
        <f t="shared" si="26"/>
        <v>574106</v>
      </c>
      <c r="K48" s="193">
        <f t="shared" si="26"/>
        <v>595745</v>
      </c>
      <c r="L48" s="193">
        <f t="shared" si="26"/>
        <v>605344</v>
      </c>
      <c r="M48" s="193">
        <f t="shared" si="26"/>
        <v>645294</v>
      </c>
      <c r="N48" s="193">
        <f t="shared" si="26"/>
        <v>648456</v>
      </c>
      <c r="O48" s="193">
        <f t="shared" si="26"/>
        <v>661773</v>
      </c>
      <c r="P48" s="193">
        <f t="shared" si="26"/>
        <v>687685</v>
      </c>
      <c r="Q48" s="194">
        <f t="shared" si="26"/>
        <v>723528</v>
      </c>
      <c r="R48" s="194">
        <f t="shared" si="26"/>
        <v>755820</v>
      </c>
      <c r="S48" s="194">
        <f t="shared" si="26"/>
        <v>775518</v>
      </c>
      <c r="T48" s="194">
        <f t="shared" si="26"/>
        <v>794327</v>
      </c>
      <c r="U48" s="194">
        <f t="shared" si="26"/>
        <v>829449</v>
      </c>
      <c r="V48" s="194">
        <f t="shared" si="26"/>
        <v>831225</v>
      </c>
      <c r="W48" s="194">
        <f t="shared" si="26"/>
        <v>843820</v>
      </c>
      <c r="X48" s="194">
        <f t="shared" si="26"/>
        <v>860854</v>
      </c>
      <c r="Y48" s="194">
        <f t="shared" si="26"/>
        <v>905575</v>
      </c>
      <c r="Z48" s="194">
        <f t="shared" si="26"/>
        <v>985030</v>
      </c>
      <c r="AA48" s="194">
        <f t="shared" si="26"/>
        <v>1000289</v>
      </c>
      <c r="AB48" s="194">
        <f t="shared" si="26"/>
        <v>1010054</v>
      </c>
      <c r="AC48" s="194">
        <f t="shared" si="26"/>
        <v>1019819</v>
      </c>
      <c r="AD48" s="194">
        <f t="shared" si="26"/>
        <v>1062543</v>
      </c>
      <c r="AE48" s="194">
        <f t="shared" si="26"/>
        <v>1073030</v>
      </c>
      <c r="AF48" s="194">
        <f t="shared" si="26"/>
        <v>1083849</v>
      </c>
      <c r="AG48" s="193">
        <f t="shared" si="26"/>
        <v>1094669</v>
      </c>
      <c r="AH48" s="193">
        <f t="shared" si="26"/>
        <v>1113867</v>
      </c>
      <c r="AI48" s="193">
        <f t="shared" si="26"/>
        <v>1133509</v>
      </c>
      <c r="AJ48" s="193">
        <f t="shared" si="26"/>
        <v>1151098</v>
      </c>
      <c r="AK48" s="193">
        <f t="shared" si="26"/>
        <v>1166689</v>
      </c>
      <c r="AL48" s="193">
        <f t="shared" si="26"/>
        <v>1191713</v>
      </c>
      <c r="AM48" s="193">
        <f t="shared" si="26"/>
        <v>1212686</v>
      </c>
      <c r="AN48" s="193">
        <f t="shared" si="26"/>
        <v>1220621</v>
      </c>
      <c r="AO48" s="193">
        <f t="shared" si="26"/>
        <v>1225281</v>
      </c>
      <c r="AP48" s="104"/>
      <c r="AQ48" s="18"/>
      <c r="AR48" s="18"/>
      <c r="AS48" s="133"/>
      <c r="AT48" s="133"/>
      <c r="AU48" s="133"/>
      <c r="AV48" s="133"/>
      <c r="AW48" s="133"/>
      <c r="AX48" s="133"/>
      <c r="AY48" s="133"/>
      <c r="AZ48" s="133"/>
    </row>
    <row r="49" spans="1:52" x14ac:dyDescent="0.25">
      <c r="A49" s="90">
        <v>5250</v>
      </c>
      <c r="B49" s="193">
        <f t="shared" ref="B49:AO49" si="27">ROUND(B103*РАСЧЕТНЫЙ_КОЭФФИЦИЕНТ,0)</f>
        <v>421022</v>
      </c>
      <c r="C49" s="193">
        <f t="shared" si="27"/>
        <v>437002</v>
      </c>
      <c r="D49" s="193">
        <f t="shared" si="27"/>
        <v>456311</v>
      </c>
      <c r="E49" s="193">
        <f t="shared" si="27"/>
        <v>496038</v>
      </c>
      <c r="F49" s="193">
        <f t="shared" si="27"/>
        <v>500699</v>
      </c>
      <c r="G49" s="193">
        <f t="shared" si="27"/>
        <v>519509</v>
      </c>
      <c r="H49" s="193">
        <f t="shared" si="27"/>
        <v>538485</v>
      </c>
      <c r="I49" s="193">
        <f t="shared" si="27"/>
        <v>572331</v>
      </c>
      <c r="J49" s="193">
        <f t="shared" si="27"/>
        <v>579100</v>
      </c>
      <c r="K49" s="193">
        <f t="shared" si="27"/>
        <v>603735</v>
      </c>
      <c r="L49" s="193">
        <f t="shared" si="27"/>
        <v>625430</v>
      </c>
      <c r="M49" s="193">
        <f t="shared" si="27"/>
        <v>663881</v>
      </c>
      <c r="N49" s="193">
        <f t="shared" si="27"/>
        <v>660719</v>
      </c>
      <c r="O49" s="193">
        <f t="shared" si="27"/>
        <v>690847</v>
      </c>
      <c r="P49" s="193">
        <f t="shared" si="27"/>
        <v>696340</v>
      </c>
      <c r="Q49" s="194">
        <f t="shared" si="27"/>
        <v>741616</v>
      </c>
      <c r="R49" s="194">
        <f t="shared" si="27"/>
        <v>775518</v>
      </c>
      <c r="S49" s="194">
        <f t="shared" si="27"/>
        <v>795215</v>
      </c>
      <c r="T49" s="194">
        <f t="shared" si="27"/>
        <v>790554</v>
      </c>
      <c r="U49" s="194">
        <f t="shared" si="27"/>
        <v>823568</v>
      </c>
      <c r="V49" s="194">
        <f t="shared" si="27"/>
        <v>858524</v>
      </c>
      <c r="W49" s="194">
        <f t="shared" si="27"/>
        <v>865293</v>
      </c>
      <c r="X49" s="194">
        <f t="shared" si="27"/>
        <v>871840</v>
      </c>
      <c r="Y49" s="194">
        <f t="shared" si="27"/>
        <v>934483</v>
      </c>
      <c r="Z49" s="194">
        <f t="shared" si="27"/>
        <v>1024924</v>
      </c>
      <c r="AA49" s="194">
        <f t="shared" si="27"/>
        <v>1039517</v>
      </c>
      <c r="AB49" s="194">
        <f t="shared" si="27"/>
        <v>1049615</v>
      </c>
      <c r="AC49" s="194">
        <f t="shared" si="27"/>
        <v>1075860</v>
      </c>
      <c r="AD49" s="194">
        <f t="shared" si="27"/>
        <v>1107819</v>
      </c>
      <c r="AE49" s="194">
        <f t="shared" si="27"/>
        <v>1115975</v>
      </c>
      <c r="AF49" s="194">
        <f t="shared" si="27"/>
        <v>1141887</v>
      </c>
      <c r="AG49" s="193">
        <f t="shared" si="27"/>
        <v>1152873</v>
      </c>
      <c r="AH49" s="193">
        <f t="shared" si="27"/>
        <v>1159809</v>
      </c>
      <c r="AI49" s="193">
        <f t="shared" si="27"/>
        <v>1183057</v>
      </c>
      <c r="AJ49" s="193">
        <f t="shared" si="27"/>
        <v>1207138</v>
      </c>
      <c r="AK49" s="193">
        <f t="shared" si="27"/>
        <v>1216737</v>
      </c>
      <c r="AL49" s="193">
        <f t="shared" si="27"/>
        <v>1235546</v>
      </c>
      <c r="AM49" s="193">
        <f t="shared" si="27"/>
        <v>1257907</v>
      </c>
      <c r="AN49" s="193">
        <f t="shared" si="27"/>
        <v>1270169</v>
      </c>
      <c r="AO49" s="193">
        <f t="shared" si="27"/>
        <v>1300297</v>
      </c>
      <c r="AP49" s="104"/>
      <c r="AQ49" s="18"/>
      <c r="AR49" s="18"/>
      <c r="AS49" s="133"/>
      <c r="AT49" s="133"/>
      <c r="AU49" s="133"/>
      <c r="AV49" s="133"/>
      <c r="AW49" s="133"/>
      <c r="AX49" s="133"/>
      <c r="AY49" s="133"/>
      <c r="AZ49" s="133"/>
    </row>
    <row r="50" spans="1:52" x14ac:dyDescent="0.25">
      <c r="A50" s="90">
        <v>5375</v>
      </c>
      <c r="B50" s="193">
        <f t="shared" ref="B50:AO50" si="28">ROUND(B104*РАСЧЕТНЫЙ_КОЭФФИЦИЕНТ,0)</f>
        <v>433063</v>
      </c>
      <c r="C50" s="193">
        <f t="shared" si="28"/>
        <v>442107</v>
      </c>
      <c r="D50" s="193">
        <f t="shared" si="28"/>
        <v>466798</v>
      </c>
      <c r="E50" s="193">
        <f t="shared" si="28"/>
        <v>501198</v>
      </c>
      <c r="F50" s="193">
        <f t="shared" si="28"/>
        <v>505304</v>
      </c>
      <c r="G50" s="193">
        <f t="shared" si="28"/>
        <v>525501</v>
      </c>
      <c r="H50" s="193">
        <f t="shared" si="28"/>
        <v>544699</v>
      </c>
      <c r="I50" s="193">
        <f t="shared" si="28"/>
        <v>580154</v>
      </c>
      <c r="J50" s="193">
        <f t="shared" si="28"/>
        <v>588477</v>
      </c>
      <c r="K50" s="193">
        <f t="shared" si="28"/>
        <v>610837</v>
      </c>
      <c r="L50" s="193">
        <f t="shared" si="28"/>
        <v>632144</v>
      </c>
      <c r="M50" s="193">
        <f t="shared" si="28"/>
        <v>672759</v>
      </c>
      <c r="N50" s="193">
        <f t="shared" si="28"/>
        <v>668154</v>
      </c>
      <c r="O50" s="193">
        <f t="shared" si="28"/>
        <v>700779</v>
      </c>
      <c r="P50" s="193">
        <f t="shared" si="28"/>
        <v>708270</v>
      </c>
      <c r="Q50" s="193">
        <f t="shared" si="28"/>
        <v>742670</v>
      </c>
      <c r="R50" s="193">
        <f t="shared" si="28"/>
        <v>777293</v>
      </c>
      <c r="S50" s="193">
        <f t="shared" si="28"/>
        <v>796991</v>
      </c>
      <c r="T50" s="193">
        <f t="shared" si="28"/>
        <v>815412</v>
      </c>
      <c r="U50" s="193">
        <f t="shared" si="28"/>
        <v>859411</v>
      </c>
      <c r="V50" s="193">
        <f t="shared" si="28"/>
        <v>861187</v>
      </c>
      <c r="W50" s="193">
        <f t="shared" si="28"/>
        <v>868289</v>
      </c>
      <c r="X50" s="193">
        <f t="shared" si="28"/>
        <v>890650</v>
      </c>
      <c r="Y50" s="193">
        <f t="shared" si="28"/>
        <v>939810</v>
      </c>
      <c r="Z50" s="193">
        <f t="shared" si="28"/>
        <v>1042846</v>
      </c>
      <c r="AA50" s="193">
        <f t="shared" si="28"/>
        <v>1054553</v>
      </c>
      <c r="AB50" s="193">
        <f t="shared" si="28"/>
        <v>1063098</v>
      </c>
      <c r="AC50" s="193">
        <f t="shared" si="28"/>
        <v>1082407</v>
      </c>
      <c r="AD50" s="193">
        <f t="shared" si="28"/>
        <v>1114921</v>
      </c>
      <c r="AE50" s="193">
        <f t="shared" si="28"/>
        <v>1128404</v>
      </c>
      <c r="AF50" s="193">
        <f t="shared" si="28"/>
        <v>1153428</v>
      </c>
      <c r="AG50" s="193">
        <f t="shared" si="28"/>
        <v>1171849</v>
      </c>
      <c r="AH50" s="193">
        <f t="shared" si="28"/>
        <v>1203587</v>
      </c>
      <c r="AI50" s="193">
        <f t="shared" si="28"/>
        <v>1214073</v>
      </c>
      <c r="AJ50" s="193">
        <f t="shared" si="28"/>
        <v>1219733</v>
      </c>
      <c r="AK50" s="193">
        <f t="shared" si="28"/>
        <v>1242093</v>
      </c>
      <c r="AL50" s="193">
        <f t="shared" si="28"/>
        <v>1260903</v>
      </c>
      <c r="AM50" s="193">
        <f t="shared" si="28"/>
        <v>1271223</v>
      </c>
      <c r="AN50" s="193">
        <f t="shared" si="28"/>
        <v>1302406</v>
      </c>
      <c r="AO50" s="193">
        <f t="shared" si="28"/>
        <v>1313614</v>
      </c>
      <c r="AP50" s="104"/>
      <c r="AQ50" s="18"/>
      <c r="AR50" s="18"/>
      <c r="AS50" s="133"/>
      <c r="AT50" s="133"/>
      <c r="AU50" s="133"/>
      <c r="AV50" s="133"/>
      <c r="AW50" s="133"/>
      <c r="AX50" s="133"/>
      <c r="AY50" s="133"/>
      <c r="AZ50" s="133"/>
    </row>
    <row r="51" spans="1:52" x14ac:dyDescent="0.25">
      <c r="A51" s="90">
        <v>5500</v>
      </c>
      <c r="B51" s="193">
        <f t="shared" ref="B51:AO51" si="29">ROUND(B105*РАСЧЕТНЫЙ_КОЭФФИЦИЕНТ,0)</f>
        <v>441052</v>
      </c>
      <c r="C51" s="193">
        <f t="shared" si="29"/>
        <v>468740</v>
      </c>
      <c r="D51" s="193">
        <f t="shared" si="29"/>
        <v>485607</v>
      </c>
      <c r="E51" s="193">
        <f t="shared" si="29"/>
        <v>522338</v>
      </c>
      <c r="F51" s="193">
        <f t="shared" si="29"/>
        <v>526222</v>
      </c>
      <c r="G51" s="193">
        <f t="shared" si="29"/>
        <v>546086</v>
      </c>
      <c r="H51" s="193">
        <f t="shared" si="29"/>
        <v>567725</v>
      </c>
      <c r="I51" s="193">
        <f t="shared" si="29"/>
        <v>591140</v>
      </c>
      <c r="J51" s="193">
        <f t="shared" si="29"/>
        <v>615665</v>
      </c>
      <c r="K51" s="193">
        <f t="shared" si="29"/>
        <v>629813</v>
      </c>
      <c r="L51" s="193">
        <f t="shared" si="29"/>
        <v>646182</v>
      </c>
      <c r="M51" s="193">
        <f t="shared" si="29"/>
        <v>698338</v>
      </c>
      <c r="N51" s="193">
        <f t="shared" si="29"/>
        <v>696895</v>
      </c>
      <c r="O51" s="193">
        <f t="shared" si="29"/>
        <v>716037</v>
      </c>
      <c r="P51" s="193">
        <f t="shared" si="29"/>
        <v>731684</v>
      </c>
      <c r="Q51" s="193">
        <f t="shared" si="29"/>
        <v>779402</v>
      </c>
      <c r="R51" s="193">
        <f t="shared" si="29"/>
        <v>781899</v>
      </c>
      <c r="S51" s="193">
        <f t="shared" si="29"/>
        <v>799099</v>
      </c>
      <c r="T51" s="193">
        <f t="shared" si="29"/>
        <v>835664</v>
      </c>
      <c r="U51" s="193">
        <f t="shared" si="29"/>
        <v>878554</v>
      </c>
      <c r="V51" s="193">
        <f t="shared" si="29"/>
        <v>881439</v>
      </c>
      <c r="W51" s="193">
        <f t="shared" si="29"/>
        <v>925605</v>
      </c>
      <c r="X51" s="193">
        <f t="shared" si="29"/>
        <v>934483</v>
      </c>
      <c r="Y51" s="193">
        <f t="shared" si="29"/>
        <v>943361</v>
      </c>
      <c r="Z51" s="193">
        <f t="shared" si="29"/>
        <v>1053166</v>
      </c>
      <c r="AA51" s="193">
        <f t="shared" si="29"/>
        <v>1064873</v>
      </c>
      <c r="AB51" s="193">
        <f t="shared" si="29"/>
        <v>1074084</v>
      </c>
      <c r="AC51" s="193">
        <f t="shared" si="29"/>
        <v>1093448</v>
      </c>
      <c r="AD51" s="193">
        <f t="shared" si="29"/>
        <v>1128016</v>
      </c>
      <c r="AE51" s="193">
        <f t="shared" si="29"/>
        <v>1141332</v>
      </c>
      <c r="AF51" s="193">
        <f t="shared" si="29"/>
        <v>1160308</v>
      </c>
      <c r="AG51" s="193">
        <f t="shared" si="29"/>
        <v>1188328</v>
      </c>
      <c r="AH51" s="193">
        <f t="shared" si="29"/>
        <v>1211077</v>
      </c>
      <c r="AI51" s="193">
        <f t="shared" si="29"/>
        <v>1226336</v>
      </c>
      <c r="AJ51" s="193">
        <f t="shared" si="29"/>
        <v>1252747</v>
      </c>
      <c r="AK51" s="193">
        <f t="shared" si="29"/>
        <v>1257185</v>
      </c>
      <c r="AL51" s="193">
        <f t="shared" si="29"/>
        <v>1272999</v>
      </c>
      <c r="AM51" s="193">
        <f t="shared" si="29"/>
        <v>1291420</v>
      </c>
      <c r="AN51" s="193">
        <f t="shared" si="29"/>
        <v>1315556</v>
      </c>
      <c r="AO51" s="193">
        <f t="shared" si="29"/>
        <v>1345185</v>
      </c>
      <c r="AP51" s="104"/>
      <c r="AQ51" s="18"/>
      <c r="AR51" s="18"/>
      <c r="AS51" s="133"/>
      <c r="AT51" s="133"/>
      <c r="AU51" s="133"/>
      <c r="AV51" s="133"/>
      <c r="AW51" s="133"/>
      <c r="AX51" s="133"/>
      <c r="AY51" s="133"/>
      <c r="AZ51" s="133"/>
    </row>
    <row r="52" spans="1:52" x14ac:dyDescent="0.25">
      <c r="A52" s="90">
        <v>5625</v>
      </c>
      <c r="B52" s="193">
        <f t="shared" ref="B52:AO52" si="30">ROUND(B106*РАСЧЕТНЫЙ_КОЭФФИЦИЕНТ,0)</f>
        <v>457365</v>
      </c>
      <c r="C52" s="193">
        <f t="shared" si="30"/>
        <v>474621</v>
      </c>
      <c r="D52" s="193">
        <f t="shared" si="30"/>
        <v>492321</v>
      </c>
      <c r="E52" s="193">
        <f t="shared" si="30"/>
        <v>524835</v>
      </c>
      <c r="F52" s="193">
        <f t="shared" si="30"/>
        <v>541314</v>
      </c>
      <c r="G52" s="193">
        <f t="shared" si="30"/>
        <v>561899</v>
      </c>
      <c r="H52" s="193">
        <f t="shared" si="30"/>
        <v>585148</v>
      </c>
      <c r="I52" s="193">
        <f t="shared" si="30"/>
        <v>613667</v>
      </c>
      <c r="J52" s="193">
        <f t="shared" si="30"/>
        <v>639579</v>
      </c>
      <c r="K52" s="193">
        <f t="shared" si="30"/>
        <v>652174</v>
      </c>
      <c r="L52" s="193">
        <f t="shared" si="30"/>
        <v>667266</v>
      </c>
      <c r="M52" s="193">
        <f t="shared" si="30"/>
        <v>708270</v>
      </c>
      <c r="N52" s="193">
        <f t="shared" si="30"/>
        <v>730408</v>
      </c>
      <c r="O52" s="193">
        <f t="shared" si="30"/>
        <v>740728</v>
      </c>
      <c r="P52" s="193">
        <f t="shared" si="30"/>
        <v>768027</v>
      </c>
      <c r="Q52" s="193">
        <f t="shared" si="30"/>
        <v>808864</v>
      </c>
      <c r="R52" s="193">
        <f t="shared" si="30"/>
        <v>821460</v>
      </c>
      <c r="S52" s="193">
        <f t="shared" si="30"/>
        <v>843987</v>
      </c>
      <c r="T52" s="193">
        <f t="shared" si="30"/>
        <v>868289</v>
      </c>
      <c r="U52" s="193">
        <f t="shared" si="30"/>
        <v>894534</v>
      </c>
      <c r="V52" s="193">
        <f t="shared" si="30"/>
        <v>905908</v>
      </c>
      <c r="W52" s="193">
        <f t="shared" si="30"/>
        <v>946190</v>
      </c>
      <c r="X52" s="193">
        <f t="shared" si="30"/>
        <v>950796</v>
      </c>
      <c r="Y52" s="193">
        <f t="shared" si="30"/>
        <v>961615</v>
      </c>
      <c r="Z52" s="193">
        <f t="shared" si="30"/>
        <v>1080298</v>
      </c>
      <c r="AA52" s="193">
        <f t="shared" si="30"/>
        <v>1087234</v>
      </c>
      <c r="AB52" s="193">
        <f t="shared" si="30"/>
        <v>1118472</v>
      </c>
      <c r="AC52" s="193">
        <f t="shared" si="30"/>
        <v>1154094</v>
      </c>
      <c r="AD52" s="193">
        <f t="shared" si="30"/>
        <v>1178951</v>
      </c>
      <c r="AE52" s="193">
        <f t="shared" si="30"/>
        <v>1191380</v>
      </c>
      <c r="AF52" s="193">
        <f t="shared" si="30"/>
        <v>1221009</v>
      </c>
      <c r="AG52" s="193">
        <f t="shared" si="30"/>
        <v>1245644</v>
      </c>
      <c r="AH52" s="193">
        <f t="shared" si="30"/>
        <v>1254189</v>
      </c>
      <c r="AI52" s="193">
        <f t="shared" si="30"/>
        <v>1266229</v>
      </c>
      <c r="AJ52" s="193">
        <f t="shared" si="30"/>
        <v>1298355</v>
      </c>
      <c r="AK52" s="193">
        <f t="shared" si="30"/>
        <v>1307400</v>
      </c>
      <c r="AL52" s="193">
        <f t="shared" si="30"/>
        <v>1327652</v>
      </c>
      <c r="AM52" s="193">
        <f t="shared" si="30"/>
        <v>1370764</v>
      </c>
      <c r="AN52" s="193">
        <f t="shared" si="30"/>
        <v>1377311</v>
      </c>
      <c r="AO52" s="193">
        <f t="shared" si="30"/>
        <v>1390627</v>
      </c>
      <c r="AP52" s="104"/>
      <c r="AR52" s="18"/>
      <c r="AS52" s="133"/>
      <c r="AT52" s="133"/>
      <c r="AU52" s="133"/>
      <c r="AW52" s="133"/>
      <c r="AX52" s="133"/>
      <c r="AY52" s="133"/>
      <c r="AZ52" s="133"/>
    </row>
    <row r="53" spans="1:52" x14ac:dyDescent="0.25">
      <c r="A53" s="90">
        <v>5750</v>
      </c>
      <c r="B53" s="193">
        <f t="shared" ref="B53:AO53" si="31">ROUND(B107*РАСЧЕТНЫЙ_КОЭФФИЦИЕНТ,0)</f>
        <v>465521</v>
      </c>
      <c r="C53" s="193">
        <f t="shared" si="31"/>
        <v>479393</v>
      </c>
      <c r="D53" s="193">
        <f t="shared" si="31"/>
        <v>496926</v>
      </c>
      <c r="E53" s="193">
        <f t="shared" si="31"/>
        <v>541148</v>
      </c>
      <c r="F53" s="193">
        <f t="shared" si="31"/>
        <v>554797</v>
      </c>
      <c r="G53" s="193">
        <f t="shared" si="31"/>
        <v>572164</v>
      </c>
      <c r="H53" s="193">
        <f t="shared" si="31"/>
        <v>594691</v>
      </c>
      <c r="I53" s="193">
        <f t="shared" si="31"/>
        <v>619216</v>
      </c>
      <c r="J53" s="193">
        <f t="shared" si="31"/>
        <v>645294</v>
      </c>
      <c r="K53" s="193">
        <f t="shared" si="31"/>
        <v>658555</v>
      </c>
      <c r="L53" s="193">
        <f t="shared" si="31"/>
        <v>682358</v>
      </c>
      <c r="M53" s="193">
        <f t="shared" si="31"/>
        <v>714983</v>
      </c>
      <c r="N53" s="193">
        <f t="shared" si="31"/>
        <v>738232</v>
      </c>
      <c r="O53" s="193">
        <f t="shared" si="31"/>
        <v>757374</v>
      </c>
      <c r="P53" s="193">
        <f t="shared" si="31"/>
        <v>775296</v>
      </c>
      <c r="Q53" s="193">
        <f t="shared" si="31"/>
        <v>816299</v>
      </c>
      <c r="R53" s="193">
        <f t="shared" si="31"/>
        <v>834388</v>
      </c>
      <c r="S53" s="193">
        <f t="shared" si="31"/>
        <v>853197</v>
      </c>
      <c r="T53" s="193">
        <f t="shared" si="31"/>
        <v>877167</v>
      </c>
      <c r="U53" s="193">
        <f t="shared" si="31"/>
        <v>903578</v>
      </c>
      <c r="V53" s="193">
        <f t="shared" si="31"/>
        <v>915840</v>
      </c>
      <c r="W53" s="193">
        <f t="shared" si="31"/>
        <v>952016</v>
      </c>
      <c r="X53" s="193">
        <f t="shared" si="31"/>
        <v>960561</v>
      </c>
      <c r="Y53" s="193">
        <f t="shared" si="31"/>
        <v>973878</v>
      </c>
      <c r="Z53" s="193">
        <f t="shared" si="31"/>
        <v>1093282</v>
      </c>
      <c r="AA53" s="193">
        <f t="shared" si="31"/>
        <v>1123410</v>
      </c>
      <c r="AB53" s="193">
        <f t="shared" si="31"/>
        <v>1134396</v>
      </c>
      <c r="AC53" s="193">
        <f t="shared" si="31"/>
        <v>1176843</v>
      </c>
      <c r="AD53" s="193">
        <f t="shared" si="31"/>
        <v>1215294</v>
      </c>
      <c r="AE53" s="193">
        <f t="shared" si="31"/>
        <v>1227945</v>
      </c>
      <c r="AF53" s="193">
        <f t="shared" si="31"/>
        <v>1262845</v>
      </c>
      <c r="AG53" s="193">
        <f t="shared" si="31"/>
        <v>1269448</v>
      </c>
      <c r="AH53" s="193">
        <f t="shared" si="31"/>
        <v>1280767</v>
      </c>
      <c r="AI53" s="193">
        <f t="shared" si="31"/>
        <v>1290033</v>
      </c>
      <c r="AJ53" s="193">
        <f t="shared" si="31"/>
        <v>1310229</v>
      </c>
      <c r="AK53" s="193">
        <f t="shared" si="31"/>
        <v>1340746</v>
      </c>
      <c r="AL53" s="193">
        <f t="shared" si="31"/>
        <v>1352620</v>
      </c>
      <c r="AM53" s="193">
        <f t="shared" si="31"/>
        <v>1394345</v>
      </c>
      <c r="AN53" s="193">
        <f t="shared" si="31"/>
        <v>1402335</v>
      </c>
      <c r="AO53" s="193">
        <f t="shared" si="31"/>
        <v>1409936</v>
      </c>
      <c r="AP53" s="104"/>
      <c r="AR53" s="18"/>
      <c r="AS53" s="133"/>
      <c r="AT53" s="133"/>
      <c r="AU53" s="133"/>
      <c r="AV53" s="14"/>
      <c r="AW53" s="133"/>
      <c r="AX53" s="133"/>
      <c r="AY53" s="133"/>
      <c r="AZ53" s="133"/>
    </row>
    <row r="54" spans="1:52" x14ac:dyDescent="0.25">
      <c r="A54" s="90">
        <v>5875</v>
      </c>
      <c r="B54" s="193">
        <f t="shared" ref="B54:AO54" si="32">ROUND(B108*РАСЧЕТНЫЙ_КОЭФФИЦИЕНТ,0)</f>
        <v>474621</v>
      </c>
      <c r="C54" s="193">
        <f t="shared" si="32"/>
        <v>494096</v>
      </c>
      <c r="D54" s="193">
        <f t="shared" si="32"/>
        <v>507246</v>
      </c>
      <c r="E54" s="193">
        <f t="shared" si="32"/>
        <v>546086</v>
      </c>
      <c r="F54" s="193">
        <f t="shared" si="32"/>
        <v>565450</v>
      </c>
      <c r="G54" s="193">
        <f t="shared" si="32"/>
        <v>585148</v>
      </c>
      <c r="H54" s="193">
        <f t="shared" si="32"/>
        <v>603236</v>
      </c>
      <c r="I54" s="193">
        <f t="shared" si="32"/>
        <v>636915</v>
      </c>
      <c r="J54" s="193">
        <f t="shared" si="32"/>
        <v>652174</v>
      </c>
      <c r="K54" s="193">
        <f t="shared" si="32"/>
        <v>671538</v>
      </c>
      <c r="L54" s="193">
        <f t="shared" si="32"/>
        <v>689294</v>
      </c>
      <c r="M54" s="193">
        <f t="shared" si="32"/>
        <v>726691</v>
      </c>
      <c r="N54" s="193">
        <f t="shared" si="32"/>
        <v>745667</v>
      </c>
      <c r="O54" s="193">
        <f t="shared" si="32"/>
        <v>771412</v>
      </c>
      <c r="P54" s="193">
        <f t="shared" si="32"/>
        <v>783286</v>
      </c>
      <c r="Q54" s="193">
        <f t="shared" si="32"/>
        <v>825011</v>
      </c>
      <c r="R54" s="193">
        <f t="shared" si="32"/>
        <v>851089</v>
      </c>
      <c r="S54" s="193">
        <f t="shared" si="32"/>
        <v>875003</v>
      </c>
      <c r="T54" s="193">
        <f t="shared" si="32"/>
        <v>886211</v>
      </c>
      <c r="U54" s="193">
        <f t="shared" si="32"/>
        <v>913510</v>
      </c>
      <c r="V54" s="193">
        <f t="shared" si="32"/>
        <v>928269</v>
      </c>
      <c r="W54" s="193">
        <f t="shared" si="32"/>
        <v>956844</v>
      </c>
      <c r="X54" s="193">
        <f t="shared" si="32"/>
        <v>969938</v>
      </c>
      <c r="Y54" s="193">
        <f t="shared" si="32"/>
        <v>995295</v>
      </c>
      <c r="Z54" s="193">
        <f t="shared" si="32"/>
        <v>1103380</v>
      </c>
      <c r="AA54" s="193">
        <f t="shared" si="32"/>
        <v>1133731</v>
      </c>
      <c r="AB54" s="193">
        <f t="shared" si="32"/>
        <v>1170406</v>
      </c>
      <c r="AC54" s="193">
        <f t="shared" si="32"/>
        <v>1195097</v>
      </c>
      <c r="AD54" s="193">
        <f t="shared" si="32"/>
        <v>1238209</v>
      </c>
      <c r="AE54" s="193">
        <f t="shared" si="32"/>
        <v>1257907</v>
      </c>
      <c r="AF54" s="193">
        <f t="shared" si="32"/>
        <v>1273886</v>
      </c>
      <c r="AG54" s="193">
        <f t="shared" si="32"/>
        <v>1280767</v>
      </c>
      <c r="AH54" s="193">
        <f t="shared" si="32"/>
        <v>1291975</v>
      </c>
      <c r="AI54" s="193">
        <f t="shared" si="32"/>
        <v>1308287</v>
      </c>
      <c r="AJ54" s="193">
        <f t="shared" si="32"/>
        <v>1342355</v>
      </c>
      <c r="AK54" s="193">
        <f t="shared" si="32"/>
        <v>1373205</v>
      </c>
      <c r="AL54" s="193">
        <f t="shared" si="32"/>
        <v>1390627</v>
      </c>
      <c r="AM54" s="193">
        <f t="shared" si="32"/>
        <v>1409215</v>
      </c>
      <c r="AN54" s="193">
        <f t="shared" si="32"/>
        <v>1422032</v>
      </c>
      <c r="AO54" s="193">
        <f t="shared" si="32"/>
        <v>1440842</v>
      </c>
      <c r="AP54" s="104"/>
      <c r="AQ54" s="134" t="s">
        <v>263</v>
      </c>
      <c r="AR54" s="18"/>
      <c r="AS54" s="133"/>
      <c r="AT54" s="133"/>
      <c r="AU54" s="133"/>
      <c r="AV54" s="134" t="s">
        <v>263</v>
      </c>
      <c r="AW54" s="133"/>
      <c r="AX54" s="133"/>
      <c r="AY54" s="133"/>
      <c r="AZ54" s="133"/>
    </row>
    <row r="55" spans="1:52" x14ac:dyDescent="0.25">
      <c r="A55" s="90">
        <v>6000</v>
      </c>
      <c r="B55" s="193">
        <f t="shared" ref="B55:AO55" si="33">ROUND(B109*РАСЧЕТНЫЙ_КОЭФФИЦИЕНТ,0)</f>
        <v>492154</v>
      </c>
      <c r="C55" s="193">
        <f t="shared" si="33"/>
        <v>500866</v>
      </c>
      <c r="D55" s="193">
        <f t="shared" si="33"/>
        <v>525501</v>
      </c>
      <c r="E55" s="193">
        <f t="shared" si="33"/>
        <v>554242</v>
      </c>
      <c r="F55" s="193">
        <f t="shared" si="33"/>
        <v>572164</v>
      </c>
      <c r="G55" s="193">
        <f t="shared" si="33"/>
        <v>593304</v>
      </c>
      <c r="H55" s="193">
        <f t="shared" si="33"/>
        <v>614777</v>
      </c>
      <c r="I55" s="193">
        <f t="shared" si="33"/>
        <v>645627</v>
      </c>
      <c r="J55" s="193">
        <f t="shared" si="33"/>
        <v>661218</v>
      </c>
      <c r="K55" s="193">
        <f t="shared" si="33"/>
        <v>680915</v>
      </c>
      <c r="L55" s="193">
        <f t="shared" si="33"/>
        <v>702222</v>
      </c>
      <c r="M55" s="193">
        <f t="shared" si="33"/>
        <v>736623</v>
      </c>
      <c r="N55" s="193">
        <f t="shared" si="33"/>
        <v>756153</v>
      </c>
      <c r="O55" s="193">
        <f t="shared" si="33"/>
        <v>782231</v>
      </c>
      <c r="P55" s="193">
        <f t="shared" si="33"/>
        <v>793218</v>
      </c>
      <c r="Q55" s="193">
        <f t="shared" si="33"/>
        <v>835997</v>
      </c>
      <c r="R55" s="193">
        <f t="shared" si="33"/>
        <v>861908</v>
      </c>
      <c r="S55" s="193">
        <f t="shared" si="33"/>
        <v>886932</v>
      </c>
      <c r="T55" s="193">
        <f t="shared" si="33"/>
        <v>898640</v>
      </c>
      <c r="U55" s="193">
        <f t="shared" si="33"/>
        <v>942806</v>
      </c>
      <c r="V55" s="193">
        <f t="shared" si="33"/>
        <v>958786</v>
      </c>
      <c r="W55" s="193">
        <f t="shared" si="33"/>
        <v>981812</v>
      </c>
      <c r="X55" s="193">
        <f t="shared" si="33"/>
        <v>1000843</v>
      </c>
      <c r="Y55" s="193">
        <f t="shared" si="33"/>
        <v>1027976</v>
      </c>
      <c r="Z55" s="193">
        <f t="shared" si="33"/>
        <v>1137060</v>
      </c>
      <c r="AA55" s="193">
        <f t="shared" si="33"/>
        <v>1168132</v>
      </c>
      <c r="AB55" s="193">
        <f t="shared" si="33"/>
        <v>1205751</v>
      </c>
      <c r="AC55" s="193">
        <f t="shared" si="33"/>
        <v>1230552</v>
      </c>
      <c r="AD55" s="193">
        <f t="shared" si="33"/>
        <v>1276328</v>
      </c>
      <c r="AE55" s="193">
        <f t="shared" si="33"/>
        <v>1296413</v>
      </c>
      <c r="AF55" s="193">
        <f t="shared" si="33"/>
        <v>1305624</v>
      </c>
      <c r="AG55" s="193">
        <f t="shared" si="33"/>
        <v>1312005</v>
      </c>
      <c r="AH55" s="193">
        <f t="shared" si="33"/>
        <v>1330981</v>
      </c>
      <c r="AI55" s="193">
        <f t="shared" si="33"/>
        <v>1348181</v>
      </c>
      <c r="AJ55" s="193">
        <f t="shared" si="33"/>
        <v>1384025</v>
      </c>
      <c r="AK55" s="193">
        <f t="shared" si="33"/>
        <v>1415263</v>
      </c>
      <c r="AL55" s="193">
        <f t="shared" si="33"/>
        <v>1425583</v>
      </c>
      <c r="AM55" s="193">
        <f t="shared" si="33"/>
        <v>1451994</v>
      </c>
      <c r="AN55" s="193">
        <f t="shared" si="33"/>
        <v>1465144</v>
      </c>
      <c r="AO55" s="193">
        <f t="shared" si="33"/>
        <v>1476852</v>
      </c>
      <c r="AP55" s="104"/>
      <c r="AQ55" s="134" t="s">
        <v>262</v>
      </c>
      <c r="AR55" s="14"/>
      <c r="AS55" s="14"/>
      <c r="AT55" s="14"/>
      <c r="AU55" s="14"/>
      <c r="AV55" s="134" t="s">
        <v>264</v>
      </c>
      <c r="AW55" s="14"/>
      <c r="AX55" s="133"/>
      <c r="AY55" s="133"/>
      <c r="AZ55" s="133"/>
    </row>
    <row r="56" spans="1:52" ht="2.2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</row>
    <row r="57" spans="1:52" x14ac:dyDescent="0.25">
      <c r="A57" s="14"/>
      <c r="B57" s="114"/>
      <c r="C57" s="14" t="s">
        <v>561</v>
      </c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 t="s">
        <v>518</v>
      </c>
      <c r="AR57" s="14"/>
      <c r="AS57" s="14"/>
      <c r="AT57" s="14"/>
      <c r="AU57" s="14"/>
      <c r="AV57" s="14"/>
      <c r="AW57" s="14"/>
      <c r="AX57" s="14"/>
      <c r="AY57" s="14"/>
      <c r="AZ57" s="14"/>
    </row>
    <row r="58" spans="1:52" x14ac:dyDescent="0.25">
      <c r="A58" s="14"/>
      <c r="B58" s="14"/>
      <c r="C58" s="63" t="s">
        <v>211</v>
      </c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</row>
    <row r="59" spans="1:52" ht="1.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</row>
    <row r="60" spans="1:52" ht="15.75" x14ac:dyDescent="0.25">
      <c r="A60" s="14"/>
      <c r="B60" s="14"/>
      <c r="C60" s="14"/>
      <c r="D60" s="78" t="s">
        <v>454</v>
      </c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78"/>
      <c r="V60" s="78" t="s">
        <v>123</v>
      </c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</row>
    <row r="61" spans="1:52" ht="13.5" customHeight="1" x14ac:dyDescent="0.25">
      <c r="A61" s="14"/>
      <c r="B61" s="14"/>
      <c r="C61" s="14"/>
      <c r="D61" s="636" t="s">
        <v>639</v>
      </c>
      <c r="E61" s="636"/>
      <c r="F61" s="636"/>
      <c r="G61" s="636"/>
      <c r="H61" s="636"/>
      <c r="I61" s="636"/>
      <c r="J61" s="636"/>
      <c r="K61" s="636"/>
      <c r="L61" s="636"/>
      <c r="M61" s="636"/>
      <c r="N61" s="636"/>
      <c r="O61" s="636"/>
      <c r="P61" s="636"/>
      <c r="Q61" s="636"/>
      <c r="R61" s="636"/>
      <c r="S61" s="14"/>
      <c r="T61" s="14"/>
      <c r="U61" s="79"/>
      <c r="V61" s="636" t="s">
        <v>438</v>
      </c>
      <c r="W61" s="636"/>
      <c r="X61" s="636"/>
      <c r="Y61" s="636"/>
      <c r="Z61" s="636"/>
      <c r="AA61" s="636"/>
      <c r="AB61" s="636"/>
      <c r="AC61" s="636"/>
      <c r="AD61" s="636"/>
      <c r="AE61" s="636"/>
      <c r="AF61" s="636"/>
      <c r="AG61" s="14"/>
      <c r="AH61" s="14"/>
      <c r="AI61" s="14"/>
      <c r="AJ61" s="1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</row>
    <row r="62" spans="1:52" ht="15" customHeight="1" x14ac:dyDescent="0.25">
      <c r="A62" s="14"/>
      <c r="B62" s="14"/>
      <c r="C62" s="14"/>
      <c r="D62" s="636"/>
      <c r="E62" s="636"/>
      <c r="F62" s="636"/>
      <c r="G62" s="636"/>
      <c r="H62" s="636"/>
      <c r="I62" s="636"/>
      <c r="J62" s="636"/>
      <c r="K62" s="636"/>
      <c r="L62" s="636"/>
      <c r="M62" s="636"/>
      <c r="N62" s="636"/>
      <c r="O62" s="636"/>
      <c r="P62" s="636"/>
      <c r="Q62" s="636"/>
      <c r="R62" s="636"/>
      <c r="S62" s="14"/>
      <c r="T62" s="14"/>
      <c r="U62" s="79"/>
      <c r="V62" s="636"/>
      <c r="W62" s="636"/>
      <c r="X62" s="636"/>
      <c r="Y62" s="636"/>
      <c r="Z62" s="636"/>
      <c r="AA62" s="636"/>
      <c r="AB62" s="636"/>
      <c r="AC62" s="636"/>
      <c r="AD62" s="636"/>
      <c r="AE62" s="636"/>
      <c r="AF62" s="636"/>
      <c r="AG62" s="44"/>
      <c r="AH62" s="14"/>
      <c r="AI62" s="1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</row>
    <row r="63" spans="1:52" x14ac:dyDescent="0.25">
      <c r="A63" s="14"/>
      <c r="B63" s="14"/>
      <c r="C63" s="14"/>
      <c r="D63" s="636"/>
      <c r="E63" s="636"/>
      <c r="F63" s="636"/>
      <c r="G63" s="636"/>
      <c r="H63" s="636"/>
      <c r="I63" s="636"/>
      <c r="J63" s="636"/>
      <c r="K63" s="636"/>
      <c r="L63" s="636"/>
      <c r="M63" s="636"/>
      <c r="N63" s="636"/>
      <c r="O63" s="636"/>
      <c r="P63" s="636"/>
      <c r="Q63" s="636"/>
      <c r="R63" s="636"/>
      <c r="S63" s="14"/>
      <c r="T63" s="14"/>
      <c r="U63" s="79"/>
      <c r="V63" s="636"/>
      <c r="W63" s="636"/>
      <c r="X63" s="636"/>
      <c r="Y63" s="636"/>
      <c r="Z63" s="636"/>
      <c r="AA63" s="636"/>
      <c r="AB63" s="636"/>
      <c r="AC63" s="636"/>
      <c r="AD63" s="636"/>
      <c r="AE63" s="636"/>
      <c r="AF63" s="636"/>
      <c r="AG63" s="44"/>
      <c r="AH63" s="14"/>
      <c r="AI63" s="1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</row>
    <row r="64" spans="1:52" ht="45" customHeight="1" x14ac:dyDescent="0.25">
      <c r="A64" s="14"/>
      <c r="B64" s="14"/>
      <c r="C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636"/>
      <c r="W64" s="636"/>
      <c r="X64" s="636"/>
      <c r="Y64" s="636"/>
      <c r="Z64" s="636"/>
      <c r="AA64" s="636"/>
      <c r="AB64" s="636"/>
      <c r="AC64" s="636"/>
      <c r="AD64" s="636"/>
      <c r="AE64" s="636"/>
      <c r="AF64" s="636"/>
      <c r="AG64" s="44"/>
      <c r="AH64" s="14"/>
      <c r="AI64" s="1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</row>
    <row r="65" spans="1:52" ht="10.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</row>
    <row r="66" spans="1:52" ht="15.75" x14ac:dyDescent="0.25">
      <c r="A66" s="14"/>
      <c r="B66" s="14"/>
      <c r="C66" s="14"/>
      <c r="D66" s="78" t="s">
        <v>456</v>
      </c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14"/>
      <c r="T66" s="14"/>
      <c r="U66" s="78"/>
      <c r="V66" s="78" t="s">
        <v>458</v>
      </c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14"/>
      <c r="AI66" s="14"/>
      <c r="AJ66" s="4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</row>
    <row r="67" spans="1:52" ht="15" customHeight="1" x14ac:dyDescent="0.25">
      <c r="A67" s="14"/>
      <c r="B67" s="14"/>
      <c r="C67" s="14"/>
      <c r="D67" s="832" t="s">
        <v>455</v>
      </c>
      <c r="E67" s="832"/>
      <c r="F67" s="832"/>
      <c r="G67" s="832"/>
      <c r="H67" s="832"/>
      <c r="I67" s="832"/>
      <c r="J67" s="832"/>
      <c r="K67" s="832"/>
      <c r="L67" s="832"/>
      <c r="M67" s="832"/>
      <c r="N67" s="832"/>
      <c r="O67" s="832"/>
      <c r="P67" s="832"/>
      <c r="Q67" s="832"/>
      <c r="R67" s="832"/>
      <c r="S67" s="14"/>
      <c r="T67" s="14"/>
      <c r="U67" s="79"/>
      <c r="V67" s="636" t="s">
        <v>457</v>
      </c>
      <c r="W67" s="636"/>
      <c r="X67" s="636"/>
      <c r="Y67" s="636"/>
      <c r="Z67" s="636"/>
      <c r="AA67" s="636"/>
      <c r="AB67" s="636"/>
      <c r="AC67" s="636"/>
      <c r="AD67" s="636"/>
      <c r="AE67" s="636"/>
      <c r="AF67" s="636"/>
      <c r="AG67" s="636"/>
      <c r="AH67" s="636"/>
      <c r="AI67" s="636"/>
      <c r="AJ67" s="636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</row>
    <row r="68" spans="1:52" ht="15" customHeight="1" x14ac:dyDescent="0.25">
      <c r="A68" s="14"/>
      <c r="B68" s="14"/>
      <c r="C68" s="14"/>
      <c r="D68" s="832"/>
      <c r="E68" s="832"/>
      <c r="F68" s="832"/>
      <c r="G68" s="832"/>
      <c r="H68" s="832"/>
      <c r="I68" s="832"/>
      <c r="J68" s="832"/>
      <c r="K68" s="832"/>
      <c r="L68" s="832"/>
      <c r="M68" s="832"/>
      <c r="N68" s="832"/>
      <c r="O68" s="832"/>
      <c r="P68" s="832"/>
      <c r="Q68" s="832"/>
      <c r="R68" s="832"/>
      <c r="S68" s="14"/>
      <c r="T68" s="14"/>
      <c r="U68" s="79"/>
      <c r="V68" s="636"/>
      <c r="W68" s="636"/>
      <c r="X68" s="636"/>
      <c r="Y68" s="636"/>
      <c r="Z68" s="636"/>
      <c r="AA68" s="636"/>
      <c r="AB68" s="636"/>
      <c r="AC68" s="636"/>
      <c r="AD68" s="636"/>
      <c r="AE68" s="636"/>
      <c r="AF68" s="636"/>
      <c r="AG68" s="636"/>
      <c r="AH68" s="636"/>
      <c r="AI68" s="636"/>
      <c r="AJ68" s="636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</row>
    <row r="69" spans="1:52" x14ac:dyDescent="0.25">
      <c r="A69" s="14"/>
      <c r="B69" s="14"/>
      <c r="C69" s="14"/>
      <c r="D69" s="832"/>
      <c r="E69" s="832"/>
      <c r="F69" s="832"/>
      <c r="G69" s="832"/>
      <c r="H69" s="832"/>
      <c r="I69" s="832"/>
      <c r="J69" s="832"/>
      <c r="K69" s="832"/>
      <c r="L69" s="832"/>
      <c r="M69" s="832"/>
      <c r="N69" s="832"/>
      <c r="O69" s="832"/>
      <c r="P69" s="832"/>
      <c r="Q69" s="832"/>
      <c r="R69" s="832"/>
      <c r="S69" s="14"/>
      <c r="T69" s="14"/>
      <c r="U69" s="79"/>
      <c r="V69" s="636"/>
      <c r="W69" s="636"/>
      <c r="X69" s="636"/>
      <c r="Y69" s="636"/>
      <c r="Z69" s="636"/>
      <c r="AA69" s="636"/>
      <c r="AB69" s="636"/>
      <c r="AC69" s="636"/>
      <c r="AD69" s="636"/>
      <c r="AE69" s="636"/>
      <c r="AF69" s="636"/>
      <c r="AG69" s="636"/>
      <c r="AH69" s="636"/>
      <c r="AI69" s="636"/>
      <c r="AJ69" s="636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</row>
    <row r="70" spans="1:52" ht="13.5" customHeight="1" x14ac:dyDescent="0.25">
      <c r="A70" s="14"/>
      <c r="B70" s="14"/>
      <c r="C70" s="14"/>
      <c r="D70" s="832"/>
      <c r="E70" s="832"/>
      <c r="F70" s="832"/>
      <c r="G70" s="832"/>
      <c r="H70" s="832"/>
      <c r="I70" s="832"/>
      <c r="J70" s="832"/>
      <c r="K70" s="832"/>
      <c r="L70" s="832"/>
      <c r="M70" s="832"/>
      <c r="N70" s="832"/>
      <c r="O70" s="832"/>
      <c r="P70" s="832"/>
      <c r="Q70" s="832"/>
      <c r="R70" s="832"/>
      <c r="S70" s="14"/>
      <c r="T70" s="14"/>
      <c r="U70" s="77"/>
      <c r="V70" s="636"/>
      <c r="W70" s="636"/>
      <c r="X70" s="636"/>
      <c r="Y70" s="636"/>
      <c r="Z70" s="636"/>
      <c r="AA70" s="636"/>
      <c r="AB70" s="636"/>
      <c r="AC70" s="636"/>
      <c r="AD70" s="636"/>
      <c r="AE70" s="636"/>
      <c r="AF70" s="636"/>
      <c r="AG70" s="636"/>
      <c r="AH70" s="636"/>
      <c r="AI70" s="636"/>
      <c r="AJ70" s="636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</row>
    <row r="71" spans="1:52" ht="12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02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</row>
    <row r="72" spans="1:52" ht="17.25" x14ac:dyDescent="0.3">
      <c r="A72" s="80" t="s">
        <v>876</v>
      </c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</row>
    <row r="73" spans="1:52" ht="15.75" hidden="1" thickBot="1" x14ac:dyDescent="0.3"/>
    <row r="74" spans="1:52" s="81" customFormat="1" ht="15.75" hidden="1" thickBot="1" x14ac:dyDescent="0.3">
      <c r="A74" s="81" t="s">
        <v>825</v>
      </c>
      <c r="F74" s="82">
        <f>Курс_прайса*Региональная_наценка_AluTrend_ALPS*Розничная_наценка_AluTrend_ALPS*Дилерская_наценка_AluTrend_ALPS*(1-ЦУ_AluTrend_ALPS)</f>
        <v>55.485275999999999</v>
      </c>
    </row>
    <row r="75" spans="1:52" s="81" customFormat="1" hidden="1" x14ac:dyDescent="0.25">
      <c r="A75" s="94"/>
      <c r="B75" s="95">
        <v>2125</v>
      </c>
      <c r="C75" s="95">
        <v>2250</v>
      </c>
      <c r="D75" s="95">
        <v>2375</v>
      </c>
      <c r="E75" s="95">
        <v>2500</v>
      </c>
      <c r="F75" s="95">
        <v>2625</v>
      </c>
      <c r="G75" s="95">
        <v>2750</v>
      </c>
      <c r="H75" s="95">
        <v>2875</v>
      </c>
      <c r="I75" s="95">
        <v>3000</v>
      </c>
      <c r="J75" s="95">
        <v>3125</v>
      </c>
      <c r="K75" s="95">
        <v>3250</v>
      </c>
      <c r="L75" s="95">
        <v>3375</v>
      </c>
      <c r="M75" s="95">
        <v>3500</v>
      </c>
      <c r="N75" s="95">
        <v>3625</v>
      </c>
      <c r="O75" s="95">
        <v>3750</v>
      </c>
      <c r="P75" s="95">
        <v>3875</v>
      </c>
      <c r="Q75" s="95">
        <v>4000</v>
      </c>
      <c r="R75" s="95">
        <v>4125</v>
      </c>
      <c r="S75" s="95">
        <v>4250</v>
      </c>
      <c r="T75" s="95">
        <v>4375</v>
      </c>
      <c r="U75" s="95">
        <v>4500</v>
      </c>
      <c r="V75" s="95">
        <v>4625</v>
      </c>
      <c r="W75" s="95">
        <v>4750</v>
      </c>
      <c r="X75" s="95">
        <v>4875</v>
      </c>
      <c r="Y75" s="95">
        <v>5000</v>
      </c>
      <c r="Z75" s="95">
        <v>5125</v>
      </c>
      <c r="AA75" s="95">
        <v>5250</v>
      </c>
      <c r="AB75" s="95">
        <v>5375</v>
      </c>
      <c r="AC75" s="95">
        <v>5500</v>
      </c>
      <c r="AD75" s="95">
        <v>5625</v>
      </c>
      <c r="AE75" s="95">
        <v>5750</v>
      </c>
      <c r="AF75" s="95">
        <v>5875</v>
      </c>
      <c r="AG75" s="95">
        <v>6000</v>
      </c>
      <c r="AH75" s="95">
        <v>6125</v>
      </c>
      <c r="AI75" s="95">
        <v>6250</v>
      </c>
      <c r="AJ75" s="95">
        <v>6375</v>
      </c>
      <c r="AK75" s="95">
        <v>6500</v>
      </c>
      <c r="AL75" s="95">
        <v>6625</v>
      </c>
      <c r="AM75" s="95">
        <v>6750</v>
      </c>
      <c r="AN75" s="95">
        <v>6875</v>
      </c>
      <c r="AO75" s="96">
        <v>7000</v>
      </c>
    </row>
    <row r="76" spans="1:52" s="81" customFormat="1" hidden="1" x14ac:dyDescent="0.25">
      <c r="A76" s="97">
        <v>1875</v>
      </c>
      <c r="B76" s="84">
        <v>3268</v>
      </c>
      <c r="C76" s="84">
        <v>3498</v>
      </c>
      <c r="D76" s="84">
        <v>3585</v>
      </c>
      <c r="E76" s="84">
        <v>3661</v>
      </c>
      <c r="F76" s="84">
        <v>3856</v>
      </c>
      <c r="G76" s="84">
        <v>4061</v>
      </c>
      <c r="H76" s="84">
        <v>4147</v>
      </c>
      <c r="I76" s="84">
        <v>4230</v>
      </c>
      <c r="J76" s="84">
        <v>4582</v>
      </c>
      <c r="K76" s="84">
        <v>4662</v>
      </c>
      <c r="L76" s="84">
        <v>4758</v>
      </c>
      <c r="M76" s="84">
        <v>4825</v>
      </c>
      <c r="N76" s="84">
        <v>5052</v>
      </c>
      <c r="O76" s="84">
        <v>5257</v>
      </c>
      <c r="P76" s="84">
        <v>5359</v>
      </c>
      <c r="Q76" s="84">
        <v>5449</v>
      </c>
      <c r="R76" s="84">
        <v>5749</v>
      </c>
      <c r="S76" s="84">
        <v>5852</v>
      </c>
      <c r="T76" s="84">
        <v>5938</v>
      </c>
      <c r="U76" s="84">
        <v>6024</v>
      </c>
      <c r="V76" s="84">
        <v>6312</v>
      </c>
      <c r="W76" s="84">
        <v>6577</v>
      </c>
      <c r="X76" s="84">
        <v>6661</v>
      </c>
      <c r="Y76" s="84">
        <v>6757</v>
      </c>
      <c r="Z76" s="84">
        <v>6852</v>
      </c>
      <c r="AA76" s="84">
        <v>7092</v>
      </c>
      <c r="AB76" s="84">
        <v>7217</v>
      </c>
      <c r="AC76" s="84">
        <v>7329</v>
      </c>
      <c r="AD76" s="84">
        <v>7438</v>
      </c>
      <c r="AE76" s="84">
        <v>7546</v>
      </c>
      <c r="AF76" s="84">
        <v>7777</v>
      </c>
      <c r="AG76" s="84">
        <v>7898</v>
      </c>
      <c r="AH76" s="84">
        <v>8157</v>
      </c>
      <c r="AI76" s="84">
        <v>8400</v>
      </c>
      <c r="AJ76" s="84">
        <v>8525</v>
      </c>
      <c r="AK76" s="84">
        <v>8640</v>
      </c>
      <c r="AL76" s="84">
        <v>8752</v>
      </c>
      <c r="AM76" s="84">
        <v>9004</v>
      </c>
      <c r="AN76" s="84">
        <v>9129</v>
      </c>
      <c r="AO76" s="98">
        <v>9241</v>
      </c>
    </row>
    <row r="77" spans="1:52" s="81" customFormat="1" hidden="1" x14ac:dyDescent="0.25">
      <c r="A77" s="97">
        <v>2000</v>
      </c>
      <c r="B77" s="84">
        <v>3335</v>
      </c>
      <c r="C77" s="84">
        <v>3569</v>
      </c>
      <c r="D77" s="84">
        <v>3661</v>
      </c>
      <c r="E77" s="84">
        <v>3735</v>
      </c>
      <c r="F77" s="84">
        <v>3936</v>
      </c>
      <c r="G77" s="84">
        <v>4144</v>
      </c>
      <c r="H77" s="84">
        <v>4230</v>
      </c>
      <c r="I77" s="84">
        <v>4310</v>
      </c>
      <c r="J77" s="84">
        <v>4681</v>
      </c>
      <c r="K77" s="84">
        <v>4758</v>
      </c>
      <c r="L77" s="84">
        <v>4854</v>
      </c>
      <c r="M77" s="84">
        <v>4931</v>
      </c>
      <c r="N77" s="84">
        <v>5161</v>
      </c>
      <c r="O77" s="84">
        <v>5366</v>
      </c>
      <c r="P77" s="84">
        <v>5468</v>
      </c>
      <c r="Q77" s="84">
        <v>5561</v>
      </c>
      <c r="R77" s="84">
        <v>5868</v>
      </c>
      <c r="S77" s="84">
        <v>5970</v>
      </c>
      <c r="T77" s="84">
        <v>6059</v>
      </c>
      <c r="U77" s="84">
        <v>6152</v>
      </c>
      <c r="V77" s="84">
        <v>6440</v>
      </c>
      <c r="W77" s="84">
        <v>6718</v>
      </c>
      <c r="X77" s="84">
        <v>6798</v>
      </c>
      <c r="Y77" s="84">
        <v>6891</v>
      </c>
      <c r="Z77" s="84">
        <v>6996</v>
      </c>
      <c r="AA77" s="84">
        <v>7236</v>
      </c>
      <c r="AB77" s="84">
        <v>7361</v>
      </c>
      <c r="AC77" s="84">
        <v>7476</v>
      </c>
      <c r="AD77" s="84">
        <v>7588</v>
      </c>
      <c r="AE77" s="84">
        <v>7697</v>
      </c>
      <c r="AF77" s="84">
        <v>7930</v>
      </c>
      <c r="AG77" s="84">
        <v>8058</v>
      </c>
      <c r="AH77" s="84">
        <v>8320</v>
      </c>
      <c r="AI77" s="84">
        <v>8569</v>
      </c>
      <c r="AJ77" s="84">
        <v>8701</v>
      </c>
      <c r="AK77" s="84">
        <v>8822</v>
      </c>
      <c r="AL77" s="84">
        <v>8931</v>
      </c>
      <c r="AM77" s="84">
        <v>9193</v>
      </c>
      <c r="AN77" s="84">
        <v>9315</v>
      </c>
      <c r="AO77" s="98">
        <v>9430</v>
      </c>
    </row>
    <row r="78" spans="1:52" s="81" customFormat="1" hidden="1" x14ac:dyDescent="0.25">
      <c r="A78" s="97">
        <v>2125</v>
      </c>
      <c r="B78" s="84">
        <v>3447</v>
      </c>
      <c r="C78" s="84">
        <v>3585</v>
      </c>
      <c r="D78" s="84">
        <v>3735</v>
      </c>
      <c r="E78" s="84">
        <v>3933</v>
      </c>
      <c r="F78" s="84">
        <v>4019</v>
      </c>
      <c r="G78" s="84">
        <v>4230</v>
      </c>
      <c r="H78" s="84">
        <v>4323</v>
      </c>
      <c r="I78" s="84">
        <v>4537</v>
      </c>
      <c r="J78" s="84">
        <v>4777</v>
      </c>
      <c r="K78" s="84">
        <v>4864</v>
      </c>
      <c r="L78" s="84">
        <v>4963</v>
      </c>
      <c r="M78" s="84">
        <v>5206</v>
      </c>
      <c r="N78" s="84">
        <v>5260</v>
      </c>
      <c r="O78" s="84">
        <v>5468</v>
      </c>
      <c r="P78" s="84">
        <v>5561</v>
      </c>
      <c r="Q78" s="84">
        <v>5832</v>
      </c>
      <c r="R78" s="84">
        <v>5983</v>
      </c>
      <c r="S78" s="84">
        <v>6111</v>
      </c>
      <c r="T78" s="84">
        <v>6178</v>
      </c>
      <c r="U78" s="84">
        <v>6450</v>
      </c>
      <c r="V78" s="84">
        <v>6565</v>
      </c>
      <c r="W78" s="84">
        <v>6865</v>
      </c>
      <c r="X78" s="84">
        <v>6955</v>
      </c>
      <c r="Y78" s="84">
        <v>7060</v>
      </c>
      <c r="Z78" s="84">
        <v>7255</v>
      </c>
      <c r="AA78" s="84">
        <v>7518</v>
      </c>
      <c r="AB78" s="84">
        <v>7633</v>
      </c>
      <c r="AC78" s="84">
        <v>7748</v>
      </c>
      <c r="AD78" s="84">
        <v>7856</v>
      </c>
      <c r="AE78" s="84">
        <v>7975</v>
      </c>
      <c r="AF78" s="84">
        <v>8224</v>
      </c>
      <c r="AG78" s="84">
        <v>8330</v>
      </c>
      <c r="AH78" s="84">
        <v>8627</v>
      </c>
      <c r="AI78" s="84">
        <v>8854</v>
      </c>
      <c r="AJ78" s="84">
        <v>8982</v>
      </c>
      <c r="AK78" s="84">
        <v>9100</v>
      </c>
      <c r="AL78" s="84">
        <v>9225</v>
      </c>
      <c r="AM78" s="84">
        <v>9471</v>
      </c>
      <c r="AN78" s="84">
        <v>9593</v>
      </c>
      <c r="AO78" s="98">
        <v>9698</v>
      </c>
    </row>
    <row r="79" spans="1:52" s="81" customFormat="1" hidden="1" x14ac:dyDescent="0.25">
      <c r="A79" s="97">
        <v>2250</v>
      </c>
      <c r="B79" s="84">
        <v>3572</v>
      </c>
      <c r="C79" s="84">
        <v>3744</v>
      </c>
      <c r="D79" s="84">
        <v>3837</v>
      </c>
      <c r="E79" s="84">
        <v>4128</v>
      </c>
      <c r="F79" s="84">
        <v>4250</v>
      </c>
      <c r="G79" s="84">
        <v>4419</v>
      </c>
      <c r="H79" s="84">
        <v>4509</v>
      </c>
      <c r="I79" s="84">
        <v>4841</v>
      </c>
      <c r="J79" s="84">
        <v>4960</v>
      </c>
      <c r="K79" s="84">
        <v>5046</v>
      </c>
      <c r="L79" s="84">
        <v>5247</v>
      </c>
      <c r="M79" s="84">
        <v>5340</v>
      </c>
      <c r="N79" s="84">
        <v>5618</v>
      </c>
      <c r="O79" s="84">
        <v>5749</v>
      </c>
      <c r="P79" s="84">
        <v>5842</v>
      </c>
      <c r="Q79" s="84">
        <v>6056</v>
      </c>
      <c r="R79" s="84">
        <v>6350</v>
      </c>
      <c r="S79" s="84">
        <v>6475</v>
      </c>
      <c r="T79" s="84">
        <v>6574</v>
      </c>
      <c r="U79" s="84">
        <v>6689</v>
      </c>
      <c r="V79" s="84">
        <v>7012</v>
      </c>
      <c r="W79" s="84">
        <v>7111</v>
      </c>
      <c r="X79" s="84">
        <v>7211</v>
      </c>
      <c r="Y79" s="84">
        <v>7524</v>
      </c>
      <c r="Z79" s="84">
        <v>7569</v>
      </c>
      <c r="AA79" s="84">
        <v>7645</v>
      </c>
      <c r="AB79" s="84">
        <v>7757</v>
      </c>
      <c r="AC79" s="84">
        <v>7888</v>
      </c>
      <c r="AD79" s="84">
        <v>8004</v>
      </c>
      <c r="AE79" s="84">
        <v>8141</v>
      </c>
      <c r="AF79" s="84">
        <v>8365</v>
      </c>
      <c r="AG79" s="84">
        <v>8509</v>
      </c>
      <c r="AH79" s="84">
        <v>8797</v>
      </c>
      <c r="AI79" s="84">
        <v>9040</v>
      </c>
      <c r="AJ79" s="84">
        <v>9164</v>
      </c>
      <c r="AK79" s="84">
        <v>9295</v>
      </c>
      <c r="AL79" s="84">
        <v>9426</v>
      </c>
      <c r="AM79" s="84">
        <v>9676</v>
      </c>
      <c r="AN79" s="84">
        <v>9813</v>
      </c>
      <c r="AO79" s="98">
        <v>9935</v>
      </c>
    </row>
    <row r="80" spans="1:52" s="81" customFormat="1" hidden="1" x14ac:dyDescent="0.25">
      <c r="A80" s="97">
        <v>2375</v>
      </c>
      <c r="B80" s="84">
        <v>3716</v>
      </c>
      <c r="C80" s="84">
        <v>3824</v>
      </c>
      <c r="D80" s="84">
        <v>3978</v>
      </c>
      <c r="E80" s="84">
        <v>4189</v>
      </c>
      <c r="F80" s="84">
        <v>4329</v>
      </c>
      <c r="G80" s="84">
        <v>4598</v>
      </c>
      <c r="H80" s="84">
        <v>4681</v>
      </c>
      <c r="I80" s="84">
        <v>4908</v>
      </c>
      <c r="J80" s="84">
        <v>5046</v>
      </c>
      <c r="K80" s="84">
        <v>5138</v>
      </c>
      <c r="L80" s="84">
        <v>5446</v>
      </c>
      <c r="M80" s="84">
        <v>5736</v>
      </c>
      <c r="N80" s="84">
        <v>5839</v>
      </c>
      <c r="O80" s="84">
        <v>5868</v>
      </c>
      <c r="P80" s="84">
        <v>6079</v>
      </c>
      <c r="Q80" s="84">
        <v>6293</v>
      </c>
      <c r="R80" s="84">
        <v>6600</v>
      </c>
      <c r="S80" s="84">
        <v>6728</v>
      </c>
      <c r="T80" s="84">
        <v>6846</v>
      </c>
      <c r="U80" s="84">
        <v>7163</v>
      </c>
      <c r="V80" s="84">
        <v>7281</v>
      </c>
      <c r="W80" s="84">
        <v>7450</v>
      </c>
      <c r="X80" s="84">
        <v>7559</v>
      </c>
      <c r="Y80" s="84">
        <v>7809</v>
      </c>
      <c r="Z80" s="84">
        <v>8128</v>
      </c>
      <c r="AA80" s="84">
        <v>8400</v>
      </c>
      <c r="AB80" s="84">
        <v>8531</v>
      </c>
      <c r="AC80" s="84">
        <v>8678</v>
      </c>
      <c r="AD80" s="84">
        <v>8825</v>
      </c>
      <c r="AE80" s="84">
        <v>8944</v>
      </c>
      <c r="AF80" s="84">
        <v>9247</v>
      </c>
      <c r="AG80" s="84">
        <v>9385</v>
      </c>
      <c r="AH80" s="84">
        <v>9721</v>
      </c>
      <c r="AI80" s="84">
        <v>9992</v>
      </c>
      <c r="AJ80" s="84">
        <v>10136</v>
      </c>
      <c r="AK80" s="84">
        <v>10274</v>
      </c>
      <c r="AL80" s="84">
        <v>10418</v>
      </c>
      <c r="AM80" s="84">
        <v>10693</v>
      </c>
      <c r="AN80" s="84">
        <v>10853</v>
      </c>
      <c r="AO80" s="98">
        <v>10997</v>
      </c>
    </row>
    <row r="81" spans="1:41" s="81" customFormat="1" hidden="1" x14ac:dyDescent="0.25">
      <c r="A81" s="97">
        <v>2500</v>
      </c>
      <c r="B81" s="84">
        <v>3952</v>
      </c>
      <c r="C81" s="84">
        <v>4093</v>
      </c>
      <c r="D81" s="84">
        <v>4173</v>
      </c>
      <c r="E81" s="84">
        <v>4467</v>
      </c>
      <c r="F81" s="84">
        <v>4640</v>
      </c>
      <c r="G81" s="84">
        <v>4912</v>
      </c>
      <c r="H81" s="84">
        <v>5007</v>
      </c>
      <c r="I81" s="84">
        <v>5193</v>
      </c>
      <c r="J81" s="84">
        <v>5346</v>
      </c>
      <c r="K81" s="84">
        <v>5612</v>
      </c>
      <c r="L81" s="84">
        <v>5721</v>
      </c>
      <c r="M81" s="84">
        <v>5992</v>
      </c>
      <c r="N81" s="84">
        <v>6133</v>
      </c>
      <c r="O81" s="84">
        <v>6408</v>
      </c>
      <c r="P81" s="84">
        <v>6501</v>
      </c>
      <c r="Q81" s="84">
        <v>6734</v>
      </c>
      <c r="R81" s="84">
        <v>6916</v>
      </c>
      <c r="S81" s="84">
        <v>7044</v>
      </c>
      <c r="T81" s="84">
        <v>7156</v>
      </c>
      <c r="U81" s="84">
        <v>7489</v>
      </c>
      <c r="V81" s="84">
        <v>7623</v>
      </c>
      <c r="W81" s="84">
        <v>7981</v>
      </c>
      <c r="X81" s="84">
        <v>8083</v>
      </c>
      <c r="Y81" s="84">
        <v>8199</v>
      </c>
      <c r="Z81" s="84">
        <v>8653</v>
      </c>
      <c r="AA81" s="84">
        <v>8963</v>
      </c>
      <c r="AB81" s="84">
        <v>9113</v>
      </c>
      <c r="AC81" s="84">
        <v>9260</v>
      </c>
      <c r="AD81" s="84">
        <v>9414</v>
      </c>
      <c r="AE81" s="84">
        <v>9577</v>
      </c>
      <c r="AF81" s="84">
        <v>9868</v>
      </c>
      <c r="AG81" s="84">
        <v>10012</v>
      </c>
      <c r="AH81" s="84">
        <v>10354</v>
      </c>
      <c r="AI81" s="84">
        <v>10693</v>
      </c>
      <c r="AJ81" s="84">
        <v>10843</v>
      </c>
      <c r="AK81" s="84">
        <v>11000</v>
      </c>
      <c r="AL81" s="84">
        <v>11137</v>
      </c>
      <c r="AM81" s="84">
        <v>11451</v>
      </c>
      <c r="AN81" s="84">
        <v>11614</v>
      </c>
      <c r="AO81" s="98">
        <v>11790</v>
      </c>
    </row>
    <row r="82" spans="1:41" s="81" customFormat="1" hidden="1" x14ac:dyDescent="0.25">
      <c r="A82" s="97">
        <v>2625</v>
      </c>
      <c r="B82" s="84">
        <v>4090</v>
      </c>
      <c r="C82" s="84">
        <v>4205</v>
      </c>
      <c r="D82" s="84">
        <v>4448</v>
      </c>
      <c r="E82" s="84">
        <v>4672</v>
      </c>
      <c r="F82" s="84">
        <v>4835</v>
      </c>
      <c r="G82" s="84">
        <v>5023</v>
      </c>
      <c r="H82" s="84">
        <v>5228</v>
      </c>
      <c r="I82" s="84">
        <v>5477</v>
      </c>
      <c r="J82" s="84">
        <v>5666</v>
      </c>
      <c r="K82" s="84">
        <v>5887</v>
      </c>
      <c r="L82" s="84">
        <v>6005</v>
      </c>
      <c r="M82" s="84">
        <v>6286</v>
      </c>
      <c r="N82" s="84">
        <v>6402</v>
      </c>
      <c r="O82" s="84">
        <v>6715</v>
      </c>
      <c r="P82" s="84">
        <v>6824</v>
      </c>
      <c r="Q82" s="84">
        <v>6936</v>
      </c>
      <c r="R82" s="84">
        <v>7306</v>
      </c>
      <c r="S82" s="84">
        <v>7438</v>
      </c>
      <c r="T82" s="84">
        <v>7566</v>
      </c>
      <c r="U82" s="84">
        <v>7914</v>
      </c>
      <c r="V82" s="84">
        <v>8071</v>
      </c>
      <c r="W82" s="84">
        <v>8263</v>
      </c>
      <c r="X82" s="84">
        <v>8362</v>
      </c>
      <c r="Y82" s="84">
        <v>8640</v>
      </c>
      <c r="Z82" s="84">
        <v>8761</v>
      </c>
      <c r="AA82" s="84">
        <v>8966</v>
      </c>
      <c r="AB82" s="84">
        <v>9107</v>
      </c>
      <c r="AC82" s="84">
        <v>9263</v>
      </c>
      <c r="AD82" s="84">
        <v>9420</v>
      </c>
      <c r="AE82" s="84">
        <v>9554</v>
      </c>
      <c r="AF82" s="84">
        <v>9845</v>
      </c>
      <c r="AG82" s="84">
        <v>9992</v>
      </c>
      <c r="AH82" s="84">
        <v>10693</v>
      </c>
      <c r="AI82" s="84">
        <v>11323</v>
      </c>
      <c r="AJ82" s="84">
        <v>11412</v>
      </c>
      <c r="AK82" s="84">
        <v>11492</v>
      </c>
      <c r="AL82" s="84">
        <v>11559</v>
      </c>
      <c r="AM82" s="84">
        <v>11703</v>
      </c>
      <c r="AN82" s="84">
        <v>11774</v>
      </c>
      <c r="AO82" s="98">
        <v>11805</v>
      </c>
    </row>
    <row r="83" spans="1:41" s="81" customFormat="1" hidden="1" x14ac:dyDescent="0.25">
      <c r="A83" s="97">
        <v>2750</v>
      </c>
      <c r="B83" s="84">
        <v>4202</v>
      </c>
      <c r="C83" s="84">
        <v>4451</v>
      </c>
      <c r="D83" s="84">
        <v>4579</v>
      </c>
      <c r="E83" s="84">
        <v>4812</v>
      </c>
      <c r="F83" s="84">
        <v>4966</v>
      </c>
      <c r="G83" s="84">
        <v>5257</v>
      </c>
      <c r="H83" s="84">
        <v>5362</v>
      </c>
      <c r="I83" s="84">
        <v>5647</v>
      </c>
      <c r="J83" s="84">
        <v>5951</v>
      </c>
      <c r="K83" s="84">
        <v>6059</v>
      </c>
      <c r="L83" s="84">
        <v>6178</v>
      </c>
      <c r="M83" s="84">
        <v>6481</v>
      </c>
      <c r="N83" s="84">
        <v>6613</v>
      </c>
      <c r="O83" s="84">
        <v>6936</v>
      </c>
      <c r="P83" s="84">
        <v>7044</v>
      </c>
      <c r="Q83" s="84">
        <v>7150</v>
      </c>
      <c r="R83" s="84">
        <v>7546</v>
      </c>
      <c r="S83" s="84">
        <v>7697</v>
      </c>
      <c r="T83" s="84">
        <v>7840</v>
      </c>
      <c r="U83" s="84">
        <v>8208</v>
      </c>
      <c r="V83" s="84">
        <v>8343</v>
      </c>
      <c r="W83" s="84">
        <v>8518</v>
      </c>
      <c r="X83" s="84">
        <v>8640</v>
      </c>
      <c r="Y83" s="84">
        <v>8921</v>
      </c>
      <c r="Z83" s="84">
        <v>9059</v>
      </c>
      <c r="AA83" s="84">
        <v>9263</v>
      </c>
      <c r="AB83" s="84">
        <v>9423</v>
      </c>
      <c r="AC83" s="84">
        <v>9580</v>
      </c>
      <c r="AD83" s="84">
        <v>9721</v>
      </c>
      <c r="AE83" s="84">
        <v>9881</v>
      </c>
      <c r="AF83" s="84">
        <v>10191</v>
      </c>
      <c r="AG83" s="84">
        <v>10347</v>
      </c>
      <c r="AH83" s="84">
        <v>11332</v>
      </c>
      <c r="AI83" s="84">
        <v>11367</v>
      </c>
      <c r="AJ83" s="84">
        <v>11415</v>
      </c>
      <c r="AK83" s="84">
        <v>11582</v>
      </c>
      <c r="AL83" s="84">
        <v>11630</v>
      </c>
      <c r="AM83" s="84">
        <v>11815</v>
      </c>
      <c r="AN83" s="84">
        <v>11965</v>
      </c>
      <c r="AO83" s="98">
        <v>12125</v>
      </c>
    </row>
    <row r="84" spans="1:41" s="81" customFormat="1" hidden="1" x14ac:dyDescent="0.25">
      <c r="A84" s="97">
        <v>2875</v>
      </c>
      <c r="B84" s="84">
        <v>4339</v>
      </c>
      <c r="C84" s="84">
        <v>4557</v>
      </c>
      <c r="D84" s="84">
        <v>4662</v>
      </c>
      <c r="E84" s="84">
        <v>4896</v>
      </c>
      <c r="F84" s="84">
        <v>5052</v>
      </c>
      <c r="G84" s="84">
        <v>5346</v>
      </c>
      <c r="H84" s="84">
        <v>5468</v>
      </c>
      <c r="I84" s="84">
        <v>5756</v>
      </c>
      <c r="J84" s="84">
        <v>6059</v>
      </c>
      <c r="K84" s="84">
        <v>6178</v>
      </c>
      <c r="L84" s="84">
        <v>6293</v>
      </c>
      <c r="M84" s="84">
        <v>6577</v>
      </c>
      <c r="N84" s="84">
        <v>6737</v>
      </c>
      <c r="O84" s="84">
        <v>7060</v>
      </c>
      <c r="P84" s="84">
        <v>7172</v>
      </c>
      <c r="Q84" s="84">
        <v>7498</v>
      </c>
      <c r="R84" s="84">
        <v>7671</v>
      </c>
      <c r="S84" s="84">
        <v>7840</v>
      </c>
      <c r="T84" s="84">
        <v>7933</v>
      </c>
      <c r="U84" s="84">
        <v>8307</v>
      </c>
      <c r="V84" s="84">
        <v>8464</v>
      </c>
      <c r="W84" s="84">
        <v>8854</v>
      </c>
      <c r="X84" s="84">
        <v>8960</v>
      </c>
      <c r="Y84" s="84">
        <v>9081</v>
      </c>
      <c r="Z84" s="84">
        <v>9500</v>
      </c>
      <c r="AA84" s="84">
        <v>9836</v>
      </c>
      <c r="AB84" s="84">
        <v>9989</v>
      </c>
      <c r="AC84" s="84">
        <v>10165</v>
      </c>
      <c r="AD84" s="84">
        <v>10331</v>
      </c>
      <c r="AE84" s="84">
        <v>10485</v>
      </c>
      <c r="AF84" s="84">
        <v>10802</v>
      </c>
      <c r="AG84" s="84">
        <v>10955</v>
      </c>
      <c r="AH84" s="84">
        <v>11575</v>
      </c>
      <c r="AI84" s="84">
        <v>11674</v>
      </c>
      <c r="AJ84" s="84">
        <v>11838</v>
      </c>
      <c r="AK84" s="84">
        <v>12007</v>
      </c>
      <c r="AL84" s="84">
        <v>12180</v>
      </c>
      <c r="AM84" s="84">
        <v>12531</v>
      </c>
      <c r="AN84" s="84">
        <v>12662</v>
      </c>
      <c r="AO84" s="98">
        <v>13014</v>
      </c>
    </row>
    <row r="85" spans="1:41" s="81" customFormat="1" hidden="1" x14ac:dyDescent="0.25">
      <c r="A85" s="97">
        <v>3000</v>
      </c>
      <c r="B85" s="84">
        <v>4582</v>
      </c>
      <c r="C85" s="84">
        <v>4803</v>
      </c>
      <c r="D85" s="84">
        <v>4918</v>
      </c>
      <c r="E85" s="84">
        <v>5219</v>
      </c>
      <c r="F85" s="84">
        <v>5375</v>
      </c>
      <c r="G85" s="84">
        <v>5708</v>
      </c>
      <c r="H85" s="84">
        <v>5826</v>
      </c>
      <c r="I85" s="84">
        <v>6117</v>
      </c>
      <c r="J85" s="84">
        <v>6545</v>
      </c>
      <c r="K85" s="84">
        <v>6670</v>
      </c>
      <c r="L85" s="84">
        <v>6814</v>
      </c>
      <c r="M85" s="84">
        <v>6958</v>
      </c>
      <c r="N85" s="84">
        <v>7310</v>
      </c>
      <c r="O85" s="84">
        <v>7658</v>
      </c>
      <c r="P85" s="84">
        <v>7796</v>
      </c>
      <c r="Q85" s="84">
        <v>7946</v>
      </c>
      <c r="R85" s="84">
        <v>8314</v>
      </c>
      <c r="S85" s="84">
        <v>8480</v>
      </c>
      <c r="T85" s="84">
        <v>8630</v>
      </c>
      <c r="U85" s="84">
        <v>8768</v>
      </c>
      <c r="V85" s="84">
        <v>9187</v>
      </c>
      <c r="W85" s="84">
        <v>9305</v>
      </c>
      <c r="X85" s="84">
        <v>9430</v>
      </c>
      <c r="Y85" s="84">
        <v>9845</v>
      </c>
      <c r="Z85" s="84">
        <v>10088</v>
      </c>
      <c r="AA85" s="84">
        <v>10415</v>
      </c>
      <c r="AB85" s="84">
        <v>10619</v>
      </c>
      <c r="AC85" s="84">
        <v>10792</v>
      </c>
      <c r="AD85" s="84">
        <v>10939</v>
      </c>
      <c r="AE85" s="84">
        <v>11128</v>
      </c>
      <c r="AF85" s="84">
        <v>11479</v>
      </c>
      <c r="AG85" s="84">
        <v>11655</v>
      </c>
      <c r="AH85" s="84">
        <v>12154</v>
      </c>
      <c r="AI85" s="84">
        <v>12487</v>
      </c>
      <c r="AJ85" s="84">
        <v>12586</v>
      </c>
      <c r="AK85" s="84">
        <v>12768</v>
      </c>
      <c r="AL85" s="84">
        <v>12941</v>
      </c>
      <c r="AM85" s="84">
        <v>13455</v>
      </c>
      <c r="AN85" s="84">
        <v>13548</v>
      </c>
      <c r="AO85" s="98">
        <v>13657</v>
      </c>
    </row>
    <row r="86" spans="1:41" s="81" customFormat="1" hidden="1" x14ac:dyDescent="0.25">
      <c r="A86" s="97">
        <v>3125</v>
      </c>
      <c r="B86" s="84">
        <v>4713</v>
      </c>
      <c r="C86" s="84">
        <v>4947</v>
      </c>
      <c r="D86" s="84">
        <v>5132</v>
      </c>
      <c r="E86" s="84">
        <v>5519</v>
      </c>
      <c r="F86" s="84">
        <v>5717</v>
      </c>
      <c r="G86" s="84">
        <v>5951</v>
      </c>
      <c r="H86" s="84">
        <v>6085</v>
      </c>
      <c r="I86" s="84">
        <v>6536</v>
      </c>
      <c r="J86" s="84">
        <v>6728</v>
      </c>
      <c r="K86" s="84">
        <v>6852</v>
      </c>
      <c r="L86" s="84">
        <v>7118</v>
      </c>
      <c r="M86" s="84">
        <v>7466</v>
      </c>
      <c r="N86" s="84">
        <v>7645</v>
      </c>
      <c r="O86" s="84">
        <v>7885</v>
      </c>
      <c r="P86" s="84">
        <v>8026</v>
      </c>
      <c r="Q86" s="84">
        <v>8327</v>
      </c>
      <c r="R86" s="84">
        <v>8611</v>
      </c>
      <c r="S86" s="84">
        <v>8790</v>
      </c>
      <c r="T86" s="84">
        <v>8928</v>
      </c>
      <c r="U86" s="84">
        <v>9257</v>
      </c>
      <c r="V86" s="84">
        <v>9497</v>
      </c>
      <c r="W86" s="84">
        <v>9721</v>
      </c>
      <c r="X86" s="84">
        <v>9829</v>
      </c>
      <c r="Y86" s="84">
        <v>10178</v>
      </c>
      <c r="Z86" s="84">
        <v>10437</v>
      </c>
      <c r="AA86" s="84">
        <v>10574</v>
      </c>
      <c r="AB86" s="84">
        <v>10661</v>
      </c>
      <c r="AC86" s="84">
        <v>10734</v>
      </c>
      <c r="AD86" s="84">
        <v>10904</v>
      </c>
      <c r="AE86" s="84">
        <v>11076</v>
      </c>
      <c r="AF86" s="84">
        <v>11415</v>
      </c>
      <c r="AG86" s="84">
        <v>11735</v>
      </c>
      <c r="AH86" s="84">
        <v>11985</v>
      </c>
      <c r="AI86" s="84">
        <v>12336</v>
      </c>
      <c r="AJ86" s="84">
        <v>12650</v>
      </c>
      <c r="AK86" s="84">
        <v>12934</v>
      </c>
      <c r="AL86" s="84">
        <v>13040</v>
      </c>
      <c r="AM86" s="84">
        <v>13187</v>
      </c>
      <c r="AN86" s="84">
        <v>13376</v>
      </c>
      <c r="AO86" s="98">
        <v>13526</v>
      </c>
    </row>
    <row r="87" spans="1:41" s="81" customFormat="1" hidden="1" x14ac:dyDescent="0.25">
      <c r="A87" s="97">
        <v>3250</v>
      </c>
      <c r="B87" s="84">
        <v>4841</v>
      </c>
      <c r="C87" s="84">
        <v>5119</v>
      </c>
      <c r="D87" s="84">
        <v>5305</v>
      </c>
      <c r="E87" s="84">
        <v>5593</v>
      </c>
      <c r="F87" s="84">
        <v>5800</v>
      </c>
      <c r="G87" s="84">
        <v>6043</v>
      </c>
      <c r="H87" s="84">
        <v>6168</v>
      </c>
      <c r="I87" s="84">
        <v>6613</v>
      </c>
      <c r="J87" s="84">
        <v>6830</v>
      </c>
      <c r="K87" s="84">
        <v>7086</v>
      </c>
      <c r="L87" s="84">
        <v>7220</v>
      </c>
      <c r="M87" s="84">
        <v>7569</v>
      </c>
      <c r="N87" s="84">
        <v>7745</v>
      </c>
      <c r="O87" s="84">
        <v>7968</v>
      </c>
      <c r="P87" s="84">
        <v>8285</v>
      </c>
      <c r="Q87" s="84">
        <v>8685</v>
      </c>
      <c r="R87" s="84">
        <v>8873</v>
      </c>
      <c r="S87" s="84">
        <v>9033</v>
      </c>
      <c r="T87" s="84">
        <v>9193</v>
      </c>
      <c r="U87" s="84">
        <v>9637</v>
      </c>
      <c r="V87" s="84">
        <v>9804</v>
      </c>
      <c r="W87" s="84">
        <v>10037</v>
      </c>
      <c r="X87" s="84">
        <v>10165</v>
      </c>
      <c r="Y87" s="84">
        <v>10517</v>
      </c>
      <c r="Z87" s="84">
        <v>10629</v>
      </c>
      <c r="AA87" s="84">
        <v>10693</v>
      </c>
      <c r="AB87" s="84">
        <v>10872</v>
      </c>
      <c r="AC87" s="84">
        <v>11054</v>
      </c>
      <c r="AD87" s="84">
        <v>11217</v>
      </c>
      <c r="AE87" s="84">
        <v>11403</v>
      </c>
      <c r="AF87" s="84">
        <v>11751</v>
      </c>
      <c r="AG87" s="84">
        <v>11927</v>
      </c>
      <c r="AH87" s="84">
        <v>12618</v>
      </c>
      <c r="AI87" s="84">
        <v>12762</v>
      </c>
      <c r="AJ87" s="84">
        <v>12989</v>
      </c>
      <c r="AK87" s="84">
        <v>13305</v>
      </c>
      <c r="AL87" s="84">
        <v>13497</v>
      </c>
      <c r="AM87" s="84">
        <v>15639</v>
      </c>
      <c r="AN87" s="84">
        <v>15684</v>
      </c>
      <c r="AO87" s="98">
        <v>15739</v>
      </c>
    </row>
    <row r="88" spans="1:41" s="81" customFormat="1" hidden="1" x14ac:dyDescent="0.25">
      <c r="A88" s="97">
        <v>3375</v>
      </c>
      <c r="B88" s="84">
        <v>5001</v>
      </c>
      <c r="C88" s="84">
        <v>5203</v>
      </c>
      <c r="D88" s="84">
        <v>5382</v>
      </c>
      <c r="E88" s="84">
        <v>5666</v>
      </c>
      <c r="F88" s="84">
        <v>5877</v>
      </c>
      <c r="G88" s="84">
        <v>6245</v>
      </c>
      <c r="H88" s="84">
        <v>6382</v>
      </c>
      <c r="I88" s="84">
        <v>6721</v>
      </c>
      <c r="J88" s="84">
        <v>7063</v>
      </c>
      <c r="K88" s="84">
        <v>7198</v>
      </c>
      <c r="L88" s="84">
        <v>7319</v>
      </c>
      <c r="M88" s="84">
        <v>7687</v>
      </c>
      <c r="N88" s="84">
        <v>7872</v>
      </c>
      <c r="O88" s="84">
        <v>8285</v>
      </c>
      <c r="P88" s="84">
        <v>8403</v>
      </c>
      <c r="Q88" s="84">
        <v>8774</v>
      </c>
      <c r="R88" s="84">
        <v>8995</v>
      </c>
      <c r="S88" s="84">
        <v>9177</v>
      </c>
      <c r="T88" s="84">
        <v>9334</v>
      </c>
      <c r="U88" s="84">
        <v>9778</v>
      </c>
      <c r="V88" s="84">
        <v>9944</v>
      </c>
      <c r="W88" s="84">
        <v>10184</v>
      </c>
      <c r="X88" s="84">
        <v>10533</v>
      </c>
      <c r="Y88" s="84">
        <v>10670</v>
      </c>
      <c r="Z88" s="84">
        <v>10897</v>
      </c>
      <c r="AA88" s="84">
        <v>11246</v>
      </c>
      <c r="AB88" s="84">
        <v>11447</v>
      </c>
      <c r="AC88" s="84">
        <v>11639</v>
      </c>
      <c r="AD88" s="84">
        <v>11809</v>
      </c>
      <c r="AE88" s="84">
        <v>12007</v>
      </c>
      <c r="AF88" s="84">
        <v>12608</v>
      </c>
      <c r="AG88" s="84">
        <v>12685</v>
      </c>
      <c r="AH88" s="84">
        <v>12992</v>
      </c>
      <c r="AI88" s="84">
        <v>13369</v>
      </c>
      <c r="AJ88" s="84">
        <v>13778</v>
      </c>
      <c r="AK88" s="84">
        <v>13948</v>
      </c>
      <c r="AL88" s="84">
        <v>15339</v>
      </c>
      <c r="AM88" s="84">
        <v>15643</v>
      </c>
      <c r="AN88" s="84">
        <v>15713</v>
      </c>
      <c r="AO88" s="98">
        <v>16087</v>
      </c>
    </row>
    <row r="89" spans="1:41" s="81" customFormat="1" hidden="1" x14ac:dyDescent="0.25">
      <c r="A89" s="97">
        <v>3500</v>
      </c>
      <c r="B89" s="84">
        <v>5103</v>
      </c>
      <c r="C89" s="84">
        <v>5471</v>
      </c>
      <c r="D89" s="84">
        <v>5602</v>
      </c>
      <c r="E89" s="84">
        <v>6082</v>
      </c>
      <c r="F89" s="84">
        <v>6306</v>
      </c>
      <c r="G89" s="84">
        <v>6510</v>
      </c>
      <c r="H89" s="84">
        <v>6635</v>
      </c>
      <c r="I89" s="84">
        <v>6952</v>
      </c>
      <c r="J89" s="84">
        <v>7329</v>
      </c>
      <c r="K89" s="84">
        <v>7473</v>
      </c>
      <c r="L89" s="84">
        <v>7636</v>
      </c>
      <c r="M89" s="84">
        <v>8016</v>
      </c>
      <c r="N89" s="84">
        <v>8231</v>
      </c>
      <c r="O89" s="84">
        <v>8678</v>
      </c>
      <c r="P89" s="84">
        <v>8832</v>
      </c>
      <c r="Q89" s="84">
        <v>9251</v>
      </c>
      <c r="R89" s="84">
        <v>9459</v>
      </c>
      <c r="S89" s="84">
        <v>9625</v>
      </c>
      <c r="T89" s="84">
        <v>9778</v>
      </c>
      <c r="U89" s="84">
        <v>10232</v>
      </c>
      <c r="V89" s="84">
        <v>10347</v>
      </c>
      <c r="W89" s="84">
        <v>10779</v>
      </c>
      <c r="X89" s="84">
        <v>10907</v>
      </c>
      <c r="Y89" s="84">
        <v>11057</v>
      </c>
      <c r="Z89" s="84">
        <v>11182</v>
      </c>
      <c r="AA89" s="84">
        <v>11559</v>
      </c>
      <c r="AB89" s="84">
        <v>11751</v>
      </c>
      <c r="AC89" s="84">
        <v>11949</v>
      </c>
      <c r="AD89" s="84">
        <v>12416</v>
      </c>
      <c r="AE89" s="84">
        <v>12493</v>
      </c>
      <c r="AF89" s="84">
        <v>12765</v>
      </c>
      <c r="AG89" s="84">
        <v>12893</v>
      </c>
      <c r="AH89" s="84">
        <v>13347</v>
      </c>
      <c r="AI89" s="84">
        <v>13836</v>
      </c>
      <c r="AJ89" s="84">
        <v>14140</v>
      </c>
      <c r="AK89" s="84">
        <v>15390</v>
      </c>
      <c r="AL89" s="84">
        <v>15655</v>
      </c>
      <c r="AM89" s="84">
        <v>16145</v>
      </c>
      <c r="AN89" s="84">
        <v>16170</v>
      </c>
      <c r="AO89" s="98">
        <v>16330</v>
      </c>
    </row>
    <row r="90" spans="1:41" s="81" customFormat="1" hidden="1" x14ac:dyDescent="0.25">
      <c r="A90" s="97">
        <v>3625</v>
      </c>
      <c r="B90" s="84">
        <v>5366</v>
      </c>
      <c r="C90" s="84">
        <v>5545</v>
      </c>
      <c r="D90" s="84">
        <v>5657</v>
      </c>
      <c r="E90" s="84">
        <v>6139</v>
      </c>
      <c r="F90" s="84">
        <v>6357</v>
      </c>
      <c r="G90" s="84">
        <v>6565</v>
      </c>
      <c r="H90" s="84">
        <v>6916</v>
      </c>
      <c r="I90" s="84">
        <v>7249</v>
      </c>
      <c r="J90" s="84">
        <v>7661</v>
      </c>
      <c r="K90" s="84">
        <v>7828</v>
      </c>
      <c r="L90" s="84">
        <v>7972</v>
      </c>
      <c r="M90" s="84">
        <v>8358</v>
      </c>
      <c r="N90" s="84">
        <v>8595</v>
      </c>
      <c r="O90" s="84">
        <v>9059</v>
      </c>
      <c r="P90" s="84">
        <v>9219</v>
      </c>
      <c r="Q90" s="84">
        <v>9372</v>
      </c>
      <c r="R90" s="84">
        <v>9871</v>
      </c>
      <c r="S90" s="84">
        <v>10044</v>
      </c>
      <c r="T90" s="84">
        <v>10194</v>
      </c>
      <c r="U90" s="84">
        <v>10341</v>
      </c>
      <c r="V90" s="84">
        <v>10798</v>
      </c>
      <c r="W90" s="84">
        <v>11128</v>
      </c>
      <c r="X90" s="84">
        <v>11390</v>
      </c>
      <c r="Y90" s="84">
        <v>11518</v>
      </c>
      <c r="Z90" s="84">
        <v>11825</v>
      </c>
      <c r="AA90" s="84">
        <v>12244</v>
      </c>
      <c r="AB90" s="84">
        <v>12451</v>
      </c>
      <c r="AC90" s="84">
        <v>12931</v>
      </c>
      <c r="AD90" s="84">
        <v>12947</v>
      </c>
      <c r="AE90" s="84">
        <v>13379</v>
      </c>
      <c r="AF90" s="84">
        <v>13526</v>
      </c>
      <c r="AG90" s="84">
        <v>13724</v>
      </c>
      <c r="AH90" s="84">
        <v>14316</v>
      </c>
      <c r="AI90" s="84">
        <v>16125</v>
      </c>
      <c r="AJ90" s="84">
        <v>16391</v>
      </c>
      <c r="AK90" s="84">
        <v>16455</v>
      </c>
      <c r="AL90" s="84">
        <v>16516</v>
      </c>
      <c r="AM90" s="84">
        <v>16647</v>
      </c>
      <c r="AN90" s="84">
        <v>17552</v>
      </c>
      <c r="AO90" s="98">
        <v>17711</v>
      </c>
    </row>
    <row r="91" spans="1:41" s="81" customFormat="1" hidden="1" x14ac:dyDescent="0.25">
      <c r="A91" s="97">
        <v>3750</v>
      </c>
      <c r="B91" s="84">
        <v>5497</v>
      </c>
      <c r="C91" s="84">
        <v>5826</v>
      </c>
      <c r="D91" s="84">
        <v>6043</v>
      </c>
      <c r="E91" s="84">
        <v>6501</v>
      </c>
      <c r="F91" s="84">
        <v>6763</v>
      </c>
      <c r="G91" s="84">
        <v>6900</v>
      </c>
      <c r="H91" s="84">
        <v>7191</v>
      </c>
      <c r="I91" s="84">
        <v>7502</v>
      </c>
      <c r="J91" s="84">
        <v>7911</v>
      </c>
      <c r="K91" s="84">
        <v>8071</v>
      </c>
      <c r="L91" s="84">
        <v>8266</v>
      </c>
      <c r="M91" s="84">
        <v>8470</v>
      </c>
      <c r="N91" s="84">
        <v>9033</v>
      </c>
      <c r="O91" s="84">
        <v>9295</v>
      </c>
      <c r="P91" s="84">
        <v>9446</v>
      </c>
      <c r="Q91" s="84">
        <v>9791</v>
      </c>
      <c r="R91" s="84">
        <v>10005</v>
      </c>
      <c r="S91" s="84">
        <v>10018</v>
      </c>
      <c r="T91" s="84">
        <v>10172</v>
      </c>
      <c r="U91" s="84">
        <v>10642</v>
      </c>
      <c r="V91" s="84">
        <v>10779</v>
      </c>
      <c r="W91" s="84">
        <v>11227</v>
      </c>
      <c r="X91" s="84">
        <v>11377</v>
      </c>
      <c r="Y91" s="84">
        <v>11997</v>
      </c>
      <c r="Z91" s="84">
        <v>11764</v>
      </c>
      <c r="AA91" s="84">
        <v>12426</v>
      </c>
      <c r="AB91" s="84">
        <v>12630</v>
      </c>
      <c r="AC91" s="84">
        <v>12650</v>
      </c>
      <c r="AD91" s="84">
        <v>12774</v>
      </c>
      <c r="AE91" s="84">
        <v>12992</v>
      </c>
      <c r="AF91" s="84">
        <v>13427</v>
      </c>
      <c r="AG91" s="84">
        <v>13650</v>
      </c>
      <c r="AH91" s="84">
        <v>15700</v>
      </c>
      <c r="AI91" s="84">
        <v>15739</v>
      </c>
      <c r="AJ91" s="84">
        <v>16010</v>
      </c>
      <c r="AK91" s="84">
        <v>16189</v>
      </c>
      <c r="AL91" s="84">
        <v>16330</v>
      </c>
      <c r="AM91" s="84">
        <v>17094</v>
      </c>
      <c r="AN91" s="84">
        <v>17120</v>
      </c>
      <c r="AO91" s="98">
        <v>17190</v>
      </c>
    </row>
    <row r="92" spans="1:41" s="81" customFormat="1" hidden="1" x14ac:dyDescent="0.25">
      <c r="A92" s="97">
        <v>3875</v>
      </c>
      <c r="B92" s="84">
        <v>5625</v>
      </c>
      <c r="C92" s="84">
        <v>5944</v>
      </c>
      <c r="D92" s="84">
        <v>6219</v>
      </c>
      <c r="E92" s="84">
        <v>6555</v>
      </c>
      <c r="F92" s="84">
        <v>6840</v>
      </c>
      <c r="G92" s="84">
        <v>7159</v>
      </c>
      <c r="H92" s="84">
        <v>7284</v>
      </c>
      <c r="I92" s="84">
        <v>7796</v>
      </c>
      <c r="J92" s="84">
        <v>7988</v>
      </c>
      <c r="K92" s="84">
        <v>8167</v>
      </c>
      <c r="L92" s="84">
        <v>8362</v>
      </c>
      <c r="M92" s="84">
        <v>8829</v>
      </c>
      <c r="N92" s="84">
        <v>9132</v>
      </c>
      <c r="O92" s="84">
        <v>9407</v>
      </c>
      <c r="P92" s="84">
        <v>9561</v>
      </c>
      <c r="Q92" s="84">
        <v>10114</v>
      </c>
      <c r="R92" s="84">
        <v>10424</v>
      </c>
      <c r="S92" s="84">
        <v>10613</v>
      </c>
      <c r="T92" s="84">
        <v>10773</v>
      </c>
      <c r="U92" s="84">
        <v>11169</v>
      </c>
      <c r="V92" s="84">
        <v>11441</v>
      </c>
      <c r="W92" s="84">
        <v>11690</v>
      </c>
      <c r="X92" s="84">
        <v>12087</v>
      </c>
      <c r="Y92" s="84">
        <v>12483</v>
      </c>
      <c r="Z92" s="84">
        <v>12618</v>
      </c>
      <c r="AA92" s="84">
        <v>12733</v>
      </c>
      <c r="AB92" s="84">
        <v>12934</v>
      </c>
      <c r="AC92" s="84">
        <v>13148</v>
      </c>
      <c r="AD92" s="84">
        <v>13363</v>
      </c>
      <c r="AE92" s="84">
        <v>13580</v>
      </c>
      <c r="AF92" s="84">
        <v>15099</v>
      </c>
      <c r="AG92" s="84">
        <v>15253</v>
      </c>
      <c r="AH92" s="84">
        <v>16314</v>
      </c>
      <c r="AI92" s="84">
        <v>16484</v>
      </c>
      <c r="AJ92" s="84">
        <v>17059</v>
      </c>
      <c r="AK92" s="84">
        <v>17225</v>
      </c>
      <c r="AL92" s="84">
        <v>17689</v>
      </c>
      <c r="AM92" s="84">
        <v>18108</v>
      </c>
      <c r="AN92" s="84">
        <v>18134</v>
      </c>
      <c r="AO92" s="98">
        <v>18150</v>
      </c>
    </row>
    <row r="93" spans="1:41" s="81" customFormat="1" hidden="1" x14ac:dyDescent="0.25">
      <c r="A93" s="97">
        <v>4000</v>
      </c>
      <c r="B93" s="84">
        <v>5762</v>
      </c>
      <c r="C93" s="84">
        <v>6261</v>
      </c>
      <c r="D93" s="84">
        <v>6440</v>
      </c>
      <c r="E93" s="84">
        <v>6782</v>
      </c>
      <c r="F93" s="84">
        <v>6993</v>
      </c>
      <c r="G93" s="84">
        <v>7393</v>
      </c>
      <c r="H93" s="84">
        <v>7527</v>
      </c>
      <c r="I93" s="84">
        <v>7895</v>
      </c>
      <c r="J93" s="84">
        <v>8320</v>
      </c>
      <c r="K93" s="84">
        <v>8499</v>
      </c>
      <c r="L93" s="84">
        <v>8669</v>
      </c>
      <c r="M93" s="84">
        <v>9104</v>
      </c>
      <c r="N93" s="84">
        <v>9388</v>
      </c>
      <c r="O93" s="84">
        <v>9922</v>
      </c>
      <c r="P93" s="84">
        <v>10085</v>
      </c>
      <c r="Q93" s="84">
        <v>10258</v>
      </c>
      <c r="R93" s="84">
        <v>10789</v>
      </c>
      <c r="S93" s="84">
        <v>10971</v>
      </c>
      <c r="T93" s="84">
        <v>11137</v>
      </c>
      <c r="U93" s="84">
        <v>11652</v>
      </c>
      <c r="V93" s="84">
        <v>11815</v>
      </c>
      <c r="W93" s="84">
        <v>12301</v>
      </c>
      <c r="X93" s="84">
        <v>12477</v>
      </c>
      <c r="Y93" s="84">
        <v>12656</v>
      </c>
      <c r="Z93" s="84">
        <v>12694</v>
      </c>
      <c r="AA93" s="84">
        <v>12742</v>
      </c>
      <c r="AB93" s="84">
        <v>13225</v>
      </c>
      <c r="AC93" s="84">
        <v>13308</v>
      </c>
      <c r="AD93" s="84">
        <v>13382</v>
      </c>
      <c r="AE93" s="84">
        <v>14792</v>
      </c>
      <c r="AF93" s="84">
        <v>15208</v>
      </c>
      <c r="AG93" s="84">
        <v>15358</v>
      </c>
      <c r="AH93" s="84">
        <v>16314</v>
      </c>
      <c r="AI93" s="84">
        <v>16675</v>
      </c>
      <c r="AJ93" s="84">
        <v>17059</v>
      </c>
      <c r="AK93" s="84">
        <v>17337</v>
      </c>
      <c r="AL93" s="84">
        <v>17699</v>
      </c>
      <c r="AM93" s="84">
        <v>18108</v>
      </c>
      <c r="AN93" s="84">
        <v>18140</v>
      </c>
      <c r="AO93" s="98">
        <v>18178</v>
      </c>
    </row>
    <row r="94" spans="1:41" s="81" customFormat="1" hidden="1" x14ac:dyDescent="0.25">
      <c r="A94" s="97">
        <v>4125</v>
      </c>
      <c r="B94" s="84">
        <v>6002</v>
      </c>
      <c r="C94" s="84">
        <v>6350</v>
      </c>
      <c r="D94" s="84">
        <v>6510</v>
      </c>
      <c r="E94" s="84">
        <v>6878</v>
      </c>
      <c r="F94" s="84">
        <v>7169</v>
      </c>
      <c r="G94" s="84">
        <v>7674</v>
      </c>
      <c r="H94" s="84">
        <v>7844</v>
      </c>
      <c r="I94" s="84">
        <v>8247</v>
      </c>
      <c r="J94" s="84">
        <v>8675</v>
      </c>
      <c r="K94" s="84">
        <v>8819</v>
      </c>
      <c r="L94" s="84">
        <v>8985</v>
      </c>
      <c r="M94" s="84">
        <v>9446</v>
      </c>
      <c r="N94" s="84">
        <v>9685</v>
      </c>
      <c r="O94" s="84">
        <v>10012</v>
      </c>
      <c r="P94" s="84">
        <v>10427</v>
      </c>
      <c r="Q94" s="84">
        <v>10632</v>
      </c>
      <c r="R94" s="84">
        <v>11220</v>
      </c>
      <c r="S94" s="84">
        <v>11412</v>
      </c>
      <c r="T94" s="84">
        <v>11575</v>
      </c>
      <c r="U94" s="84">
        <v>12064</v>
      </c>
      <c r="V94" s="84">
        <v>12224</v>
      </c>
      <c r="W94" s="84">
        <v>12487</v>
      </c>
      <c r="X94" s="84">
        <v>12922</v>
      </c>
      <c r="Y94" s="84">
        <v>13094</v>
      </c>
      <c r="Z94" s="84">
        <v>13126</v>
      </c>
      <c r="AA94" s="84">
        <v>13187</v>
      </c>
      <c r="AB94" s="84">
        <v>13228</v>
      </c>
      <c r="AC94" s="84">
        <v>13430</v>
      </c>
      <c r="AD94" s="84">
        <v>14514</v>
      </c>
      <c r="AE94" s="84">
        <v>15243</v>
      </c>
      <c r="AF94" s="84">
        <v>15380</v>
      </c>
      <c r="AG94" s="84">
        <v>15534</v>
      </c>
      <c r="AH94" s="84">
        <v>16714</v>
      </c>
      <c r="AI94" s="84">
        <v>16746</v>
      </c>
      <c r="AJ94" s="84">
        <v>17072</v>
      </c>
      <c r="AK94" s="84">
        <v>17552</v>
      </c>
      <c r="AL94" s="84">
        <v>17718</v>
      </c>
      <c r="AM94" s="84">
        <v>18118</v>
      </c>
      <c r="AN94" s="84">
        <v>18143</v>
      </c>
      <c r="AO94" s="98">
        <v>19000</v>
      </c>
    </row>
    <row r="95" spans="1:41" s="81" customFormat="1" hidden="1" x14ac:dyDescent="0.25">
      <c r="A95" s="97">
        <v>4250</v>
      </c>
      <c r="B95" s="84">
        <v>6127</v>
      </c>
      <c r="C95" s="84">
        <v>6443</v>
      </c>
      <c r="D95" s="84">
        <v>6584</v>
      </c>
      <c r="E95" s="84">
        <v>7153</v>
      </c>
      <c r="F95" s="84">
        <v>7470</v>
      </c>
      <c r="G95" s="84">
        <v>7601</v>
      </c>
      <c r="H95" s="84">
        <v>7927</v>
      </c>
      <c r="I95" s="84">
        <v>8336</v>
      </c>
      <c r="J95" s="84">
        <v>8768</v>
      </c>
      <c r="K95" s="84">
        <v>8925</v>
      </c>
      <c r="L95" s="84">
        <v>9100</v>
      </c>
      <c r="M95" s="84">
        <v>9548</v>
      </c>
      <c r="N95" s="84">
        <v>9807</v>
      </c>
      <c r="O95" s="84">
        <v>10312</v>
      </c>
      <c r="P95" s="84">
        <v>10523</v>
      </c>
      <c r="Q95" s="84">
        <v>10722</v>
      </c>
      <c r="R95" s="84">
        <v>11310</v>
      </c>
      <c r="S95" s="84">
        <v>11508</v>
      </c>
      <c r="T95" s="84">
        <v>11678</v>
      </c>
      <c r="U95" s="84">
        <v>12224</v>
      </c>
      <c r="V95" s="84">
        <v>12375</v>
      </c>
      <c r="W95" s="84">
        <v>12896</v>
      </c>
      <c r="X95" s="84">
        <v>13065</v>
      </c>
      <c r="Y95" s="84">
        <v>13244</v>
      </c>
      <c r="Z95" s="84">
        <v>13308</v>
      </c>
      <c r="AA95" s="84">
        <v>13366</v>
      </c>
      <c r="AB95" s="84">
        <v>13507</v>
      </c>
      <c r="AC95" s="84">
        <v>14559</v>
      </c>
      <c r="AD95" s="84">
        <v>15253</v>
      </c>
      <c r="AE95" s="84">
        <v>15457</v>
      </c>
      <c r="AF95" s="84">
        <v>16234</v>
      </c>
      <c r="AG95" s="84">
        <v>16391</v>
      </c>
      <c r="AH95" s="84">
        <v>16739</v>
      </c>
      <c r="AI95" s="84">
        <v>17098</v>
      </c>
      <c r="AJ95" s="84">
        <v>17280</v>
      </c>
      <c r="AK95" s="84">
        <v>17753</v>
      </c>
      <c r="AL95" s="84">
        <v>17983</v>
      </c>
      <c r="AM95" s="84">
        <v>18140</v>
      </c>
      <c r="AN95" s="84">
        <v>19070</v>
      </c>
      <c r="AO95" s="98">
        <v>19080</v>
      </c>
    </row>
    <row r="96" spans="1:41" s="81" customFormat="1" hidden="1" x14ac:dyDescent="0.25">
      <c r="A96" s="97">
        <v>4375</v>
      </c>
      <c r="B96" s="84">
        <v>6277</v>
      </c>
      <c r="C96" s="84">
        <v>6510</v>
      </c>
      <c r="D96" s="84">
        <v>6641</v>
      </c>
      <c r="E96" s="84">
        <v>7198</v>
      </c>
      <c r="F96" s="84">
        <v>7524</v>
      </c>
      <c r="G96" s="84">
        <v>7809</v>
      </c>
      <c r="H96" s="84">
        <v>8000</v>
      </c>
      <c r="I96" s="84">
        <v>8438</v>
      </c>
      <c r="J96" s="84">
        <v>8867</v>
      </c>
      <c r="K96" s="84">
        <v>9024</v>
      </c>
      <c r="L96" s="84">
        <v>9219</v>
      </c>
      <c r="M96" s="84">
        <v>9673</v>
      </c>
      <c r="N96" s="84">
        <v>9928</v>
      </c>
      <c r="O96" s="84">
        <v>10447</v>
      </c>
      <c r="P96" s="84">
        <v>10658</v>
      </c>
      <c r="Q96" s="84">
        <v>11284</v>
      </c>
      <c r="R96" s="84">
        <v>11428</v>
      </c>
      <c r="S96" s="84">
        <v>11646</v>
      </c>
      <c r="T96" s="84">
        <v>11828</v>
      </c>
      <c r="U96" s="84">
        <v>12368</v>
      </c>
      <c r="V96" s="84">
        <v>12531</v>
      </c>
      <c r="W96" s="84">
        <v>12768</v>
      </c>
      <c r="X96" s="84">
        <v>12953</v>
      </c>
      <c r="Y96" s="84">
        <v>13801</v>
      </c>
      <c r="Z96" s="84">
        <v>13663</v>
      </c>
      <c r="AA96" s="84">
        <v>13826</v>
      </c>
      <c r="AB96" s="84">
        <v>14565</v>
      </c>
      <c r="AC96" s="84">
        <v>15323</v>
      </c>
      <c r="AD96" s="84">
        <v>15489</v>
      </c>
      <c r="AE96" s="84">
        <v>16330</v>
      </c>
      <c r="AF96" s="84">
        <v>16429</v>
      </c>
      <c r="AG96" s="84">
        <v>16631</v>
      </c>
      <c r="AH96" s="84">
        <v>17699</v>
      </c>
      <c r="AI96" s="84">
        <v>17721</v>
      </c>
      <c r="AJ96" s="84">
        <v>17753</v>
      </c>
      <c r="AK96" s="84">
        <v>17967</v>
      </c>
      <c r="AL96" s="84">
        <v>18185</v>
      </c>
      <c r="AM96" s="84">
        <v>18923</v>
      </c>
      <c r="AN96" s="84">
        <v>19077</v>
      </c>
      <c r="AO96" s="98">
        <v>19102</v>
      </c>
    </row>
    <row r="97" spans="1:41" s="81" customFormat="1" hidden="1" x14ac:dyDescent="0.25">
      <c r="A97" s="97">
        <v>4500</v>
      </c>
      <c r="B97" s="84">
        <v>6405</v>
      </c>
      <c r="C97" s="84">
        <v>6952</v>
      </c>
      <c r="D97" s="84">
        <v>7140</v>
      </c>
      <c r="E97" s="84">
        <v>7537</v>
      </c>
      <c r="F97" s="84">
        <v>7895</v>
      </c>
      <c r="G97" s="84">
        <v>8285</v>
      </c>
      <c r="H97" s="84">
        <v>8608</v>
      </c>
      <c r="I97" s="84">
        <v>9049</v>
      </c>
      <c r="J97" s="84">
        <v>9254</v>
      </c>
      <c r="K97" s="84">
        <v>9436</v>
      </c>
      <c r="L97" s="84">
        <v>9634</v>
      </c>
      <c r="M97" s="84">
        <v>10120</v>
      </c>
      <c r="N97" s="84">
        <v>10418</v>
      </c>
      <c r="O97" s="84">
        <v>11000</v>
      </c>
      <c r="P97" s="84">
        <v>11179</v>
      </c>
      <c r="Q97" s="84">
        <v>11489</v>
      </c>
      <c r="R97" s="84">
        <v>12128</v>
      </c>
      <c r="S97" s="84">
        <v>12346</v>
      </c>
      <c r="T97" s="84">
        <v>12544</v>
      </c>
      <c r="U97" s="84">
        <v>13129</v>
      </c>
      <c r="V97" s="84">
        <v>13577</v>
      </c>
      <c r="W97" s="84">
        <v>13884</v>
      </c>
      <c r="X97" s="84">
        <v>14060</v>
      </c>
      <c r="Y97" s="84">
        <v>14530</v>
      </c>
      <c r="Z97" s="84">
        <v>15080</v>
      </c>
      <c r="AA97" s="84">
        <v>15575</v>
      </c>
      <c r="AB97" s="84">
        <v>16368</v>
      </c>
      <c r="AC97" s="84">
        <v>16532</v>
      </c>
      <c r="AD97" s="84">
        <v>16768</v>
      </c>
      <c r="AE97" s="84">
        <v>16970</v>
      </c>
      <c r="AF97" s="84">
        <v>17078</v>
      </c>
      <c r="AG97" s="84">
        <v>17603</v>
      </c>
      <c r="AH97" s="84">
        <v>17977</v>
      </c>
      <c r="AI97" s="84">
        <v>18018</v>
      </c>
      <c r="AJ97" s="84">
        <v>19128</v>
      </c>
      <c r="AK97" s="84">
        <v>19157</v>
      </c>
      <c r="AL97" s="84">
        <v>19304</v>
      </c>
      <c r="AM97" s="84">
        <v>19598</v>
      </c>
      <c r="AN97" s="84">
        <v>19720</v>
      </c>
      <c r="AO97" s="98">
        <v>20311</v>
      </c>
    </row>
    <row r="98" spans="1:41" s="81" customFormat="1" hidden="1" x14ac:dyDescent="0.25">
      <c r="A98" s="97">
        <v>4625</v>
      </c>
      <c r="B98" s="84">
        <v>6651</v>
      </c>
      <c r="C98" s="84">
        <v>7019</v>
      </c>
      <c r="D98" s="84">
        <v>7220</v>
      </c>
      <c r="E98" s="84">
        <v>7626</v>
      </c>
      <c r="F98" s="84">
        <v>7968</v>
      </c>
      <c r="G98" s="84">
        <v>8541</v>
      </c>
      <c r="H98" s="84">
        <v>8729</v>
      </c>
      <c r="I98" s="84">
        <v>9190</v>
      </c>
      <c r="J98" s="84">
        <v>9653</v>
      </c>
      <c r="K98" s="84">
        <v>9817</v>
      </c>
      <c r="L98" s="84">
        <v>10044</v>
      </c>
      <c r="M98" s="84">
        <v>10274</v>
      </c>
      <c r="N98" s="84">
        <v>10891</v>
      </c>
      <c r="O98" s="84">
        <v>11249</v>
      </c>
      <c r="P98" s="84">
        <v>11460</v>
      </c>
      <c r="Q98" s="84">
        <v>11649</v>
      </c>
      <c r="R98" s="84">
        <v>12410</v>
      </c>
      <c r="S98" s="84">
        <v>12726</v>
      </c>
      <c r="T98" s="84">
        <v>12922</v>
      </c>
      <c r="U98" s="84">
        <v>13491</v>
      </c>
      <c r="V98" s="84">
        <v>13695</v>
      </c>
      <c r="W98" s="84">
        <v>14012</v>
      </c>
      <c r="X98" s="84">
        <v>14210</v>
      </c>
      <c r="Y98" s="84">
        <v>14405</v>
      </c>
      <c r="Z98" s="84">
        <v>15806</v>
      </c>
      <c r="AA98" s="84">
        <v>16052</v>
      </c>
      <c r="AB98" s="84">
        <v>16548</v>
      </c>
      <c r="AC98" s="84">
        <v>16775</v>
      </c>
      <c r="AD98" s="84">
        <v>16992</v>
      </c>
      <c r="AE98" s="84">
        <v>17104</v>
      </c>
      <c r="AF98" s="84">
        <v>17628</v>
      </c>
      <c r="AG98" s="84">
        <v>17804</v>
      </c>
      <c r="AH98" s="84">
        <v>18181</v>
      </c>
      <c r="AI98" s="84">
        <v>18415</v>
      </c>
      <c r="AJ98" s="84">
        <v>19269</v>
      </c>
      <c r="AK98" s="84">
        <v>19304</v>
      </c>
      <c r="AL98" s="84">
        <v>19454</v>
      </c>
      <c r="AM98" s="84">
        <v>19627</v>
      </c>
      <c r="AN98" s="84">
        <v>20369</v>
      </c>
      <c r="AO98" s="98">
        <v>20538</v>
      </c>
    </row>
    <row r="99" spans="1:41" s="81" customFormat="1" hidden="1" x14ac:dyDescent="0.25">
      <c r="A99" s="97">
        <v>4750</v>
      </c>
      <c r="B99" s="84">
        <v>6782</v>
      </c>
      <c r="C99" s="84">
        <v>7099</v>
      </c>
      <c r="D99" s="84">
        <v>7300</v>
      </c>
      <c r="E99" s="84">
        <v>7920</v>
      </c>
      <c r="F99" s="84">
        <v>8294</v>
      </c>
      <c r="G99" s="84">
        <v>8630</v>
      </c>
      <c r="H99" s="84">
        <v>8829</v>
      </c>
      <c r="I99" s="84">
        <v>9276</v>
      </c>
      <c r="J99" s="84">
        <v>9756</v>
      </c>
      <c r="K99" s="84">
        <v>9935</v>
      </c>
      <c r="L99" s="84">
        <v>10124</v>
      </c>
      <c r="M99" s="84">
        <v>10642</v>
      </c>
      <c r="N99" s="84">
        <v>10971</v>
      </c>
      <c r="O99" s="84">
        <v>11380</v>
      </c>
      <c r="P99" s="84">
        <v>11821</v>
      </c>
      <c r="Q99" s="84">
        <v>12253</v>
      </c>
      <c r="R99" s="84">
        <v>12656</v>
      </c>
      <c r="S99" s="84">
        <v>12896</v>
      </c>
      <c r="T99" s="84">
        <v>13072</v>
      </c>
      <c r="U99" s="84">
        <v>13647</v>
      </c>
      <c r="V99" s="84">
        <v>13842</v>
      </c>
      <c r="W99" s="84">
        <v>14431</v>
      </c>
      <c r="X99" s="84">
        <v>14645</v>
      </c>
      <c r="Y99" s="84">
        <v>14846</v>
      </c>
      <c r="Z99" s="84">
        <v>15975</v>
      </c>
      <c r="AA99" s="84">
        <v>16145</v>
      </c>
      <c r="AB99" s="84">
        <v>16775</v>
      </c>
      <c r="AC99" s="84">
        <v>16992</v>
      </c>
      <c r="AD99" s="84">
        <v>17225</v>
      </c>
      <c r="AE99" s="84">
        <v>17286</v>
      </c>
      <c r="AF99" s="84">
        <v>17833</v>
      </c>
      <c r="AG99" s="84">
        <v>17996</v>
      </c>
      <c r="AH99" s="84">
        <v>18757</v>
      </c>
      <c r="AI99" s="84">
        <v>19301</v>
      </c>
      <c r="AJ99" s="84">
        <v>19470</v>
      </c>
      <c r="AK99" s="84">
        <v>19636</v>
      </c>
      <c r="AL99" s="84">
        <v>19672</v>
      </c>
      <c r="AM99" s="84">
        <v>20417</v>
      </c>
      <c r="AN99" s="84">
        <v>20599</v>
      </c>
      <c r="AO99" s="98">
        <v>20775</v>
      </c>
    </row>
    <row r="100" spans="1:41" s="81" customFormat="1" hidden="1" x14ac:dyDescent="0.25">
      <c r="A100" s="97">
        <v>4875</v>
      </c>
      <c r="B100" s="84">
        <v>6913</v>
      </c>
      <c r="C100" s="84">
        <v>7179</v>
      </c>
      <c r="D100" s="84">
        <v>7380</v>
      </c>
      <c r="E100" s="84">
        <v>8007</v>
      </c>
      <c r="F100" s="84">
        <v>8374</v>
      </c>
      <c r="G100" s="84">
        <v>8723</v>
      </c>
      <c r="H100" s="84">
        <v>8921</v>
      </c>
      <c r="I100" s="84">
        <v>9372</v>
      </c>
      <c r="J100" s="84">
        <v>9871</v>
      </c>
      <c r="K100" s="84">
        <v>10044</v>
      </c>
      <c r="L100" s="84">
        <v>10235</v>
      </c>
      <c r="M100" s="84">
        <v>10750</v>
      </c>
      <c r="N100" s="84">
        <v>11051</v>
      </c>
      <c r="O100" s="84">
        <v>11646</v>
      </c>
      <c r="P100" s="84">
        <v>11905</v>
      </c>
      <c r="Q100" s="84">
        <v>12621</v>
      </c>
      <c r="R100" s="84">
        <v>12806</v>
      </c>
      <c r="S100" s="84">
        <v>13017</v>
      </c>
      <c r="T100" s="84">
        <v>13203</v>
      </c>
      <c r="U100" s="84">
        <v>13778</v>
      </c>
      <c r="V100" s="84">
        <v>13989</v>
      </c>
      <c r="W100" s="84">
        <v>14578</v>
      </c>
      <c r="X100" s="84">
        <v>14792</v>
      </c>
      <c r="Y100" s="84">
        <v>14993</v>
      </c>
      <c r="Z100" s="84">
        <v>16145</v>
      </c>
      <c r="AA100" s="84">
        <v>16826</v>
      </c>
      <c r="AB100" s="84">
        <v>16970</v>
      </c>
      <c r="AC100" s="84">
        <v>17152</v>
      </c>
      <c r="AD100" s="84">
        <v>17309</v>
      </c>
      <c r="AE100" s="84">
        <v>17478</v>
      </c>
      <c r="AF100" s="84">
        <v>18031</v>
      </c>
      <c r="AG100" s="84">
        <v>18415</v>
      </c>
      <c r="AH100" s="84">
        <v>18997</v>
      </c>
      <c r="AI100" s="84">
        <v>19505</v>
      </c>
      <c r="AJ100" s="84">
        <v>19541</v>
      </c>
      <c r="AK100" s="84">
        <v>19847</v>
      </c>
      <c r="AL100" s="84">
        <v>20506</v>
      </c>
      <c r="AM100" s="84">
        <v>20653</v>
      </c>
      <c r="AN100" s="84">
        <v>20836</v>
      </c>
      <c r="AO100" s="98">
        <v>20858</v>
      </c>
    </row>
    <row r="101" spans="1:41" s="81" customFormat="1" hidden="1" x14ac:dyDescent="0.25">
      <c r="A101" s="97">
        <v>5000</v>
      </c>
      <c r="B101" s="84">
        <v>7262</v>
      </c>
      <c r="C101" s="84">
        <v>7406</v>
      </c>
      <c r="D101" s="84">
        <v>7927</v>
      </c>
      <c r="E101" s="84">
        <v>8582</v>
      </c>
      <c r="F101" s="84">
        <v>8736</v>
      </c>
      <c r="G101" s="84">
        <v>9049</v>
      </c>
      <c r="H101" s="84">
        <v>9369</v>
      </c>
      <c r="I101" s="84">
        <v>9679</v>
      </c>
      <c r="J101" s="84">
        <v>10018</v>
      </c>
      <c r="K101" s="84">
        <v>10331</v>
      </c>
      <c r="L101" s="84">
        <v>10638</v>
      </c>
      <c r="M101" s="84">
        <v>11284</v>
      </c>
      <c r="N101" s="84">
        <v>11726</v>
      </c>
      <c r="O101" s="84">
        <v>11735</v>
      </c>
      <c r="P101" s="84">
        <v>12026</v>
      </c>
      <c r="Q101" s="84">
        <v>12707</v>
      </c>
      <c r="R101" s="84">
        <v>13292</v>
      </c>
      <c r="S101" s="84">
        <v>13622</v>
      </c>
      <c r="T101" s="84">
        <v>13970</v>
      </c>
      <c r="U101" s="84">
        <v>14584</v>
      </c>
      <c r="V101" s="84">
        <v>14929</v>
      </c>
      <c r="W101" s="84">
        <v>15275</v>
      </c>
      <c r="X101" s="84">
        <v>15614</v>
      </c>
      <c r="Y101" s="84">
        <v>15956</v>
      </c>
      <c r="Z101" s="84">
        <v>16957</v>
      </c>
      <c r="AA101" s="84">
        <v>17504</v>
      </c>
      <c r="AB101" s="84">
        <v>17667</v>
      </c>
      <c r="AC101" s="84">
        <v>17833</v>
      </c>
      <c r="AD101" s="84">
        <v>18028</v>
      </c>
      <c r="AE101" s="84">
        <v>18201</v>
      </c>
      <c r="AF101" s="84">
        <v>18588</v>
      </c>
      <c r="AG101" s="84">
        <v>19118</v>
      </c>
      <c r="AH101" s="84">
        <v>19774</v>
      </c>
      <c r="AI101" s="84">
        <v>20100</v>
      </c>
      <c r="AJ101" s="84">
        <v>20506</v>
      </c>
      <c r="AK101" s="84">
        <v>20548</v>
      </c>
      <c r="AL101" s="84">
        <v>21328</v>
      </c>
      <c r="AM101" s="84">
        <v>21517</v>
      </c>
      <c r="AN101" s="84">
        <v>21542</v>
      </c>
      <c r="AO101" s="98">
        <v>21814</v>
      </c>
    </row>
    <row r="102" spans="1:41" s="81" customFormat="1" hidden="1" x14ac:dyDescent="0.25">
      <c r="A102" s="97">
        <v>5125</v>
      </c>
      <c r="B102" s="84">
        <v>7441</v>
      </c>
      <c r="C102" s="84">
        <v>7783</v>
      </c>
      <c r="D102" s="84">
        <v>8032</v>
      </c>
      <c r="E102" s="84">
        <v>8733</v>
      </c>
      <c r="F102" s="84">
        <v>8883</v>
      </c>
      <c r="G102" s="84">
        <v>9244</v>
      </c>
      <c r="H102" s="84">
        <v>9394</v>
      </c>
      <c r="I102" s="84">
        <v>10204</v>
      </c>
      <c r="J102" s="84">
        <v>10347</v>
      </c>
      <c r="K102" s="84">
        <v>10737</v>
      </c>
      <c r="L102" s="84">
        <v>10910</v>
      </c>
      <c r="M102" s="84">
        <v>11630</v>
      </c>
      <c r="N102" s="84">
        <v>11687</v>
      </c>
      <c r="O102" s="84">
        <v>11927</v>
      </c>
      <c r="P102" s="84">
        <v>12394</v>
      </c>
      <c r="Q102" s="84">
        <v>13040</v>
      </c>
      <c r="R102" s="84">
        <v>13622</v>
      </c>
      <c r="S102" s="84">
        <v>13977</v>
      </c>
      <c r="T102" s="84">
        <v>14316</v>
      </c>
      <c r="U102" s="84">
        <v>14949</v>
      </c>
      <c r="V102" s="84">
        <v>14981</v>
      </c>
      <c r="W102" s="84">
        <v>15208</v>
      </c>
      <c r="X102" s="84">
        <v>15515</v>
      </c>
      <c r="Y102" s="84">
        <v>16321</v>
      </c>
      <c r="Z102" s="84">
        <v>17753</v>
      </c>
      <c r="AA102" s="84">
        <v>18028</v>
      </c>
      <c r="AB102" s="84">
        <v>18204</v>
      </c>
      <c r="AC102" s="84">
        <v>18380</v>
      </c>
      <c r="AD102" s="84">
        <v>19150</v>
      </c>
      <c r="AE102" s="84">
        <v>19339</v>
      </c>
      <c r="AF102" s="84">
        <v>19534</v>
      </c>
      <c r="AG102" s="84">
        <v>19729</v>
      </c>
      <c r="AH102" s="84">
        <v>20075</v>
      </c>
      <c r="AI102" s="84">
        <v>20429</v>
      </c>
      <c r="AJ102" s="84">
        <v>20746</v>
      </c>
      <c r="AK102" s="84">
        <v>21027</v>
      </c>
      <c r="AL102" s="84">
        <v>21478</v>
      </c>
      <c r="AM102" s="84">
        <v>21856</v>
      </c>
      <c r="AN102" s="84">
        <v>21999</v>
      </c>
      <c r="AO102" s="98">
        <v>22083</v>
      </c>
    </row>
    <row r="103" spans="1:41" s="81" customFormat="1" hidden="1" x14ac:dyDescent="0.25">
      <c r="A103" s="97">
        <v>5250</v>
      </c>
      <c r="B103" s="84">
        <v>7588</v>
      </c>
      <c r="C103" s="84">
        <v>7876</v>
      </c>
      <c r="D103" s="84">
        <v>8224</v>
      </c>
      <c r="E103" s="84">
        <v>8940</v>
      </c>
      <c r="F103" s="84">
        <v>9024</v>
      </c>
      <c r="G103" s="84">
        <v>9363</v>
      </c>
      <c r="H103" s="84">
        <v>9705</v>
      </c>
      <c r="I103" s="84">
        <v>10315</v>
      </c>
      <c r="J103" s="84">
        <v>10437</v>
      </c>
      <c r="K103" s="84">
        <v>10881</v>
      </c>
      <c r="L103" s="84">
        <v>11272</v>
      </c>
      <c r="M103" s="84">
        <v>11965</v>
      </c>
      <c r="N103" s="84">
        <v>11908</v>
      </c>
      <c r="O103" s="84">
        <v>12451</v>
      </c>
      <c r="P103" s="84">
        <v>12550</v>
      </c>
      <c r="Q103" s="84">
        <v>13366</v>
      </c>
      <c r="R103" s="84">
        <v>13977</v>
      </c>
      <c r="S103" s="84">
        <v>14332</v>
      </c>
      <c r="T103" s="84">
        <v>14248</v>
      </c>
      <c r="U103" s="84">
        <v>14843</v>
      </c>
      <c r="V103" s="84">
        <v>15473</v>
      </c>
      <c r="W103" s="84">
        <v>15595</v>
      </c>
      <c r="X103" s="84">
        <v>15713</v>
      </c>
      <c r="Y103" s="84">
        <v>16842</v>
      </c>
      <c r="Z103" s="84">
        <v>18472</v>
      </c>
      <c r="AA103" s="84">
        <v>18735</v>
      </c>
      <c r="AB103" s="84">
        <v>18917</v>
      </c>
      <c r="AC103" s="84">
        <v>19390</v>
      </c>
      <c r="AD103" s="84">
        <v>19966</v>
      </c>
      <c r="AE103" s="84">
        <v>20113</v>
      </c>
      <c r="AF103" s="84">
        <v>20580</v>
      </c>
      <c r="AG103" s="84">
        <v>20778</v>
      </c>
      <c r="AH103" s="84">
        <v>20903</v>
      </c>
      <c r="AI103" s="84">
        <v>21322</v>
      </c>
      <c r="AJ103" s="84">
        <v>21756</v>
      </c>
      <c r="AK103" s="84">
        <v>21929</v>
      </c>
      <c r="AL103" s="84">
        <v>22268</v>
      </c>
      <c r="AM103" s="84">
        <v>22671</v>
      </c>
      <c r="AN103" s="84">
        <v>22892</v>
      </c>
      <c r="AO103" s="98">
        <v>23435</v>
      </c>
    </row>
    <row r="104" spans="1:41" s="81" customFormat="1" hidden="1" x14ac:dyDescent="0.25">
      <c r="A104" s="97">
        <v>5375</v>
      </c>
      <c r="B104" s="84">
        <v>7805</v>
      </c>
      <c r="C104" s="84">
        <v>7968</v>
      </c>
      <c r="D104" s="84">
        <v>8413</v>
      </c>
      <c r="E104" s="84">
        <v>9033</v>
      </c>
      <c r="F104" s="84">
        <v>9107</v>
      </c>
      <c r="G104" s="84">
        <v>9471</v>
      </c>
      <c r="H104" s="84">
        <v>9817</v>
      </c>
      <c r="I104" s="84">
        <v>10456</v>
      </c>
      <c r="J104" s="84">
        <v>10606</v>
      </c>
      <c r="K104" s="84">
        <v>11009</v>
      </c>
      <c r="L104" s="84">
        <v>11393</v>
      </c>
      <c r="M104" s="84">
        <v>12125</v>
      </c>
      <c r="N104" s="84">
        <v>12042</v>
      </c>
      <c r="O104" s="84">
        <v>12630</v>
      </c>
      <c r="P104" s="84">
        <v>12765</v>
      </c>
      <c r="Q104" s="84">
        <v>13385</v>
      </c>
      <c r="R104" s="84">
        <v>14009</v>
      </c>
      <c r="S104" s="84">
        <v>14364</v>
      </c>
      <c r="T104" s="84">
        <v>14696</v>
      </c>
      <c r="U104" s="84">
        <v>15489</v>
      </c>
      <c r="V104" s="84">
        <v>15521</v>
      </c>
      <c r="W104" s="84">
        <v>15649</v>
      </c>
      <c r="X104" s="84">
        <v>16052</v>
      </c>
      <c r="Y104" s="84">
        <v>16938</v>
      </c>
      <c r="Z104" s="84">
        <v>18795</v>
      </c>
      <c r="AA104" s="84">
        <v>19006</v>
      </c>
      <c r="AB104" s="84">
        <v>19160</v>
      </c>
      <c r="AC104" s="84">
        <v>19508</v>
      </c>
      <c r="AD104" s="84">
        <v>20094</v>
      </c>
      <c r="AE104" s="84">
        <v>20337</v>
      </c>
      <c r="AF104" s="84">
        <v>20788</v>
      </c>
      <c r="AG104" s="84">
        <v>21120</v>
      </c>
      <c r="AH104" s="84">
        <v>21692</v>
      </c>
      <c r="AI104" s="84">
        <v>21881</v>
      </c>
      <c r="AJ104" s="84">
        <v>21983</v>
      </c>
      <c r="AK104" s="84">
        <v>22386</v>
      </c>
      <c r="AL104" s="84">
        <v>22725</v>
      </c>
      <c r="AM104" s="84">
        <v>22911</v>
      </c>
      <c r="AN104" s="84">
        <v>23473</v>
      </c>
      <c r="AO104" s="98">
        <v>23675</v>
      </c>
    </row>
    <row r="105" spans="1:41" s="81" customFormat="1" hidden="1" x14ac:dyDescent="0.25">
      <c r="A105" s="97">
        <v>5500</v>
      </c>
      <c r="B105" s="84">
        <v>7949</v>
      </c>
      <c r="C105" s="84">
        <v>8448</v>
      </c>
      <c r="D105" s="84">
        <v>8752</v>
      </c>
      <c r="E105" s="84">
        <v>9414</v>
      </c>
      <c r="F105" s="84">
        <v>9484</v>
      </c>
      <c r="G105" s="84">
        <v>9842</v>
      </c>
      <c r="H105" s="84">
        <v>10232</v>
      </c>
      <c r="I105" s="84">
        <v>10654</v>
      </c>
      <c r="J105" s="84">
        <v>11096</v>
      </c>
      <c r="K105" s="84">
        <v>11351</v>
      </c>
      <c r="L105" s="84">
        <v>11646</v>
      </c>
      <c r="M105" s="84">
        <v>12586</v>
      </c>
      <c r="N105" s="84">
        <v>12560</v>
      </c>
      <c r="O105" s="84">
        <v>12905</v>
      </c>
      <c r="P105" s="84">
        <v>13187</v>
      </c>
      <c r="Q105" s="84">
        <v>14047</v>
      </c>
      <c r="R105" s="84">
        <v>14092</v>
      </c>
      <c r="S105" s="84">
        <v>14402</v>
      </c>
      <c r="T105" s="84">
        <v>15061</v>
      </c>
      <c r="U105" s="84">
        <v>15834</v>
      </c>
      <c r="V105" s="84">
        <v>15886</v>
      </c>
      <c r="W105" s="84">
        <v>16682</v>
      </c>
      <c r="X105" s="84">
        <v>16842</v>
      </c>
      <c r="Y105" s="84">
        <v>17002</v>
      </c>
      <c r="Z105" s="84">
        <v>18981</v>
      </c>
      <c r="AA105" s="84">
        <v>19192</v>
      </c>
      <c r="AB105" s="84">
        <v>19358</v>
      </c>
      <c r="AC105" s="84">
        <v>19707</v>
      </c>
      <c r="AD105" s="84">
        <v>20330</v>
      </c>
      <c r="AE105" s="84">
        <v>20570</v>
      </c>
      <c r="AF105" s="84">
        <v>20912</v>
      </c>
      <c r="AG105" s="84">
        <v>21417</v>
      </c>
      <c r="AH105" s="84">
        <v>21827</v>
      </c>
      <c r="AI105" s="84">
        <v>22102</v>
      </c>
      <c r="AJ105" s="84">
        <v>22578</v>
      </c>
      <c r="AK105" s="84">
        <v>22658</v>
      </c>
      <c r="AL105" s="84">
        <v>22943</v>
      </c>
      <c r="AM105" s="84">
        <v>23275</v>
      </c>
      <c r="AN105" s="84">
        <v>23710</v>
      </c>
      <c r="AO105" s="98">
        <v>24244</v>
      </c>
    </row>
    <row r="106" spans="1:41" s="81" customFormat="1" hidden="1" x14ac:dyDescent="0.25">
      <c r="A106" s="97">
        <v>5625</v>
      </c>
      <c r="B106" s="84">
        <v>8243</v>
      </c>
      <c r="C106" s="84">
        <v>8554</v>
      </c>
      <c r="D106" s="84">
        <v>8873</v>
      </c>
      <c r="E106" s="84">
        <v>9459</v>
      </c>
      <c r="F106" s="84">
        <v>9756</v>
      </c>
      <c r="G106" s="84">
        <v>10127</v>
      </c>
      <c r="H106" s="84">
        <v>10546</v>
      </c>
      <c r="I106" s="84">
        <v>11060</v>
      </c>
      <c r="J106" s="84">
        <v>11527</v>
      </c>
      <c r="K106" s="84">
        <v>11754</v>
      </c>
      <c r="L106" s="84">
        <v>12026</v>
      </c>
      <c r="M106" s="84">
        <v>12765</v>
      </c>
      <c r="N106" s="84">
        <v>13164</v>
      </c>
      <c r="O106" s="84">
        <v>13350</v>
      </c>
      <c r="P106" s="84">
        <v>13842</v>
      </c>
      <c r="Q106" s="84">
        <v>14578</v>
      </c>
      <c r="R106" s="84">
        <v>14805</v>
      </c>
      <c r="S106" s="84">
        <v>15211</v>
      </c>
      <c r="T106" s="84">
        <v>15649</v>
      </c>
      <c r="U106" s="84">
        <v>16122</v>
      </c>
      <c r="V106" s="84">
        <v>16327</v>
      </c>
      <c r="W106" s="84">
        <v>17053</v>
      </c>
      <c r="X106" s="84">
        <v>17136</v>
      </c>
      <c r="Y106" s="84">
        <v>17331</v>
      </c>
      <c r="Z106" s="84">
        <v>19470</v>
      </c>
      <c r="AA106" s="84">
        <v>19595</v>
      </c>
      <c r="AB106" s="84">
        <v>20158</v>
      </c>
      <c r="AC106" s="84">
        <v>20800</v>
      </c>
      <c r="AD106" s="84">
        <v>21248</v>
      </c>
      <c r="AE106" s="84">
        <v>21472</v>
      </c>
      <c r="AF106" s="84">
        <v>22006</v>
      </c>
      <c r="AG106" s="84">
        <v>22450</v>
      </c>
      <c r="AH106" s="84">
        <v>22604</v>
      </c>
      <c r="AI106" s="84">
        <v>22821</v>
      </c>
      <c r="AJ106" s="84">
        <v>23400</v>
      </c>
      <c r="AK106" s="84">
        <v>23563</v>
      </c>
      <c r="AL106" s="84">
        <v>23928</v>
      </c>
      <c r="AM106" s="84">
        <v>24705</v>
      </c>
      <c r="AN106" s="84">
        <v>24823</v>
      </c>
      <c r="AO106" s="98">
        <v>25063</v>
      </c>
    </row>
    <row r="107" spans="1:41" s="81" customFormat="1" hidden="1" x14ac:dyDescent="0.25">
      <c r="A107" s="97">
        <v>5750</v>
      </c>
      <c r="B107" s="84">
        <v>8390</v>
      </c>
      <c r="C107" s="84">
        <v>8640</v>
      </c>
      <c r="D107" s="84">
        <v>8956</v>
      </c>
      <c r="E107" s="84">
        <v>9753</v>
      </c>
      <c r="F107" s="84">
        <v>9999</v>
      </c>
      <c r="G107" s="84">
        <v>10312</v>
      </c>
      <c r="H107" s="84">
        <v>10718</v>
      </c>
      <c r="I107" s="84">
        <v>11160</v>
      </c>
      <c r="J107" s="84">
        <v>11630</v>
      </c>
      <c r="K107" s="84">
        <v>11869</v>
      </c>
      <c r="L107" s="84">
        <v>12298</v>
      </c>
      <c r="M107" s="84">
        <v>12886</v>
      </c>
      <c r="N107" s="84">
        <v>13305</v>
      </c>
      <c r="O107" s="84">
        <v>13650</v>
      </c>
      <c r="P107" s="84">
        <v>13973</v>
      </c>
      <c r="Q107" s="84">
        <v>14712</v>
      </c>
      <c r="R107" s="84">
        <v>15038</v>
      </c>
      <c r="S107" s="84">
        <v>15377</v>
      </c>
      <c r="T107" s="84">
        <v>15809</v>
      </c>
      <c r="U107" s="84">
        <v>16285</v>
      </c>
      <c r="V107" s="84">
        <v>16506</v>
      </c>
      <c r="W107" s="84">
        <v>17158</v>
      </c>
      <c r="X107" s="84">
        <v>17312</v>
      </c>
      <c r="Y107" s="84">
        <v>17552</v>
      </c>
      <c r="Z107" s="84">
        <v>19704</v>
      </c>
      <c r="AA107" s="84">
        <v>20247</v>
      </c>
      <c r="AB107" s="84">
        <v>20445</v>
      </c>
      <c r="AC107" s="84">
        <v>21210</v>
      </c>
      <c r="AD107" s="84">
        <v>21903</v>
      </c>
      <c r="AE107" s="84">
        <v>22131</v>
      </c>
      <c r="AF107" s="84">
        <v>22760</v>
      </c>
      <c r="AG107" s="84">
        <v>22879</v>
      </c>
      <c r="AH107" s="84">
        <v>23083</v>
      </c>
      <c r="AI107" s="84">
        <v>23250</v>
      </c>
      <c r="AJ107" s="84">
        <v>23614</v>
      </c>
      <c r="AK107" s="84">
        <v>24164</v>
      </c>
      <c r="AL107" s="84">
        <v>24378</v>
      </c>
      <c r="AM107" s="84">
        <v>25130</v>
      </c>
      <c r="AN107" s="84">
        <v>25274</v>
      </c>
      <c r="AO107" s="98">
        <v>25411</v>
      </c>
    </row>
    <row r="108" spans="1:41" s="81" customFormat="1" hidden="1" x14ac:dyDescent="0.25">
      <c r="A108" s="97">
        <v>5875</v>
      </c>
      <c r="B108" s="84">
        <v>8554</v>
      </c>
      <c r="C108" s="84">
        <v>8905</v>
      </c>
      <c r="D108" s="84">
        <v>9142</v>
      </c>
      <c r="E108" s="84">
        <v>9842</v>
      </c>
      <c r="F108" s="84">
        <v>10191</v>
      </c>
      <c r="G108" s="84">
        <v>10546</v>
      </c>
      <c r="H108" s="84">
        <v>10872</v>
      </c>
      <c r="I108" s="84">
        <v>11479</v>
      </c>
      <c r="J108" s="84">
        <v>11754</v>
      </c>
      <c r="K108" s="84">
        <v>12103</v>
      </c>
      <c r="L108" s="84">
        <v>12423</v>
      </c>
      <c r="M108" s="84">
        <v>13097</v>
      </c>
      <c r="N108" s="84">
        <v>13439</v>
      </c>
      <c r="O108" s="84">
        <v>13903</v>
      </c>
      <c r="P108" s="84">
        <v>14117</v>
      </c>
      <c r="Q108" s="84">
        <v>14869</v>
      </c>
      <c r="R108" s="84">
        <v>15339</v>
      </c>
      <c r="S108" s="84">
        <v>15770</v>
      </c>
      <c r="T108" s="84">
        <v>15972</v>
      </c>
      <c r="U108" s="84">
        <v>16464</v>
      </c>
      <c r="V108" s="84">
        <v>16730</v>
      </c>
      <c r="W108" s="84">
        <v>17245</v>
      </c>
      <c r="X108" s="84">
        <v>17481</v>
      </c>
      <c r="Y108" s="84">
        <v>17938</v>
      </c>
      <c r="Z108" s="84">
        <v>19886</v>
      </c>
      <c r="AA108" s="84">
        <v>20433</v>
      </c>
      <c r="AB108" s="84">
        <v>21094</v>
      </c>
      <c r="AC108" s="84">
        <v>21539</v>
      </c>
      <c r="AD108" s="84">
        <v>22316</v>
      </c>
      <c r="AE108" s="84">
        <v>22671</v>
      </c>
      <c r="AF108" s="84">
        <v>22959</v>
      </c>
      <c r="AG108" s="84">
        <v>23083</v>
      </c>
      <c r="AH108" s="84">
        <v>23285</v>
      </c>
      <c r="AI108" s="84">
        <v>23579</v>
      </c>
      <c r="AJ108" s="84">
        <v>24193</v>
      </c>
      <c r="AK108" s="84">
        <v>24749</v>
      </c>
      <c r="AL108" s="84">
        <v>25063</v>
      </c>
      <c r="AM108" s="84">
        <v>25398</v>
      </c>
      <c r="AN108" s="84">
        <v>25629</v>
      </c>
      <c r="AO108" s="98">
        <v>25968</v>
      </c>
    </row>
    <row r="109" spans="1:41" s="81" customFormat="1" ht="15.75" hidden="1" thickBot="1" x14ac:dyDescent="0.3">
      <c r="A109" s="99">
        <v>6000</v>
      </c>
      <c r="B109" s="100">
        <v>8870</v>
      </c>
      <c r="C109" s="100">
        <v>9027</v>
      </c>
      <c r="D109" s="100">
        <v>9471</v>
      </c>
      <c r="E109" s="100">
        <v>9989</v>
      </c>
      <c r="F109" s="100">
        <v>10312</v>
      </c>
      <c r="G109" s="100">
        <v>10693</v>
      </c>
      <c r="H109" s="100">
        <v>11080</v>
      </c>
      <c r="I109" s="100">
        <v>11636</v>
      </c>
      <c r="J109" s="100">
        <v>11917</v>
      </c>
      <c r="K109" s="100">
        <v>12272</v>
      </c>
      <c r="L109" s="100">
        <v>12656</v>
      </c>
      <c r="M109" s="100">
        <v>13276</v>
      </c>
      <c r="N109" s="100">
        <v>13628</v>
      </c>
      <c r="O109" s="100">
        <v>14098</v>
      </c>
      <c r="P109" s="100">
        <v>14296</v>
      </c>
      <c r="Q109" s="100">
        <v>15067</v>
      </c>
      <c r="R109" s="100">
        <v>15534</v>
      </c>
      <c r="S109" s="100">
        <v>15985</v>
      </c>
      <c r="T109" s="100">
        <v>16196</v>
      </c>
      <c r="U109" s="100">
        <v>16992</v>
      </c>
      <c r="V109" s="100">
        <v>17280</v>
      </c>
      <c r="W109" s="100">
        <v>17695</v>
      </c>
      <c r="X109" s="100">
        <v>18038</v>
      </c>
      <c r="Y109" s="100">
        <v>18527</v>
      </c>
      <c r="Z109" s="100">
        <v>20493</v>
      </c>
      <c r="AA109" s="100">
        <v>21053</v>
      </c>
      <c r="AB109" s="100">
        <v>21731</v>
      </c>
      <c r="AC109" s="100">
        <v>22178</v>
      </c>
      <c r="AD109" s="100">
        <v>23003</v>
      </c>
      <c r="AE109" s="100">
        <v>23365</v>
      </c>
      <c r="AF109" s="100">
        <v>23531</v>
      </c>
      <c r="AG109" s="100">
        <v>23646</v>
      </c>
      <c r="AH109" s="100">
        <v>23988</v>
      </c>
      <c r="AI109" s="100">
        <v>24298</v>
      </c>
      <c r="AJ109" s="100">
        <v>24944</v>
      </c>
      <c r="AK109" s="100">
        <v>25507</v>
      </c>
      <c r="AL109" s="100">
        <v>25693</v>
      </c>
      <c r="AM109" s="100">
        <v>26169</v>
      </c>
      <c r="AN109" s="100">
        <v>26406</v>
      </c>
      <c r="AO109" s="101">
        <v>26617</v>
      </c>
    </row>
    <row r="110" spans="1:41" s="81" customFormat="1" hidden="1" x14ac:dyDescent="0.25"/>
    <row r="111" spans="1:41" hidden="1" x14ac:dyDescent="0.25"/>
  </sheetData>
  <sheetProtection password="BE26" sheet="1" objects="1" scenarios="1"/>
  <mergeCells count="14">
    <mergeCell ref="A1:D1"/>
    <mergeCell ref="J4:AO4"/>
    <mergeCell ref="AQ7:AY19"/>
    <mergeCell ref="A13:E14"/>
    <mergeCell ref="F13:H13"/>
    <mergeCell ref="J14:AB14"/>
    <mergeCell ref="J17:AJ18"/>
    <mergeCell ref="AC10:AO10"/>
    <mergeCell ref="J13:AB13"/>
    <mergeCell ref="AQ21:AY21"/>
    <mergeCell ref="V67:AJ70"/>
    <mergeCell ref="D61:R63"/>
    <mergeCell ref="D67:R70"/>
    <mergeCell ref="V61:AF64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V97"/>
  <sheetViews>
    <sheetView showRowColHeaders="0" zoomScaleNormal="100" zoomScaleSheetLayoutView="100" workbookViewId="0">
      <pane ySplit="1" topLeftCell="A2" activePane="bottomLeft" state="frozen"/>
      <selection pane="bottomLeft" activeCell="A2" sqref="A2:T2"/>
    </sheetView>
  </sheetViews>
  <sheetFormatPr defaultColWidth="0" defaultRowHeight="15" zeroHeight="1" x14ac:dyDescent="0.25"/>
  <cols>
    <col min="1" max="1" width="5.7109375" style="351" customWidth="1"/>
    <col min="2" max="2" width="6.5703125" style="351" customWidth="1"/>
    <col min="3" max="3" width="6.140625" style="351" customWidth="1"/>
    <col min="4" max="4" width="6.7109375" style="351" customWidth="1"/>
    <col min="5" max="5" width="6.5703125" style="351" customWidth="1"/>
    <col min="6" max="6" width="5.5703125" style="351" customWidth="1"/>
    <col min="7" max="7" width="6" style="351" customWidth="1"/>
    <col min="8" max="8" width="5" style="351" customWidth="1"/>
    <col min="9" max="9" width="5.7109375" style="351" customWidth="1"/>
    <col min="10" max="10" width="6.28515625" style="351" customWidth="1"/>
    <col min="11" max="15" width="5.7109375" style="351" customWidth="1"/>
    <col min="16" max="16" width="6.5703125" style="351" customWidth="1"/>
    <col min="17" max="18" width="5.7109375" style="351" customWidth="1"/>
    <col min="19" max="19" width="6.7109375" style="351" customWidth="1"/>
    <col min="20" max="20" width="5.42578125" style="351" customWidth="1"/>
    <col min="21" max="16384" width="9.140625" style="351" hidden="1"/>
  </cols>
  <sheetData>
    <row r="1" spans="1:20" ht="21" x14ac:dyDescent="0.35">
      <c r="A1" s="501" t="s">
        <v>61</v>
      </c>
      <c r="B1" s="501"/>
      <c r="C1" s="501"/>
      <c r="D1" s="501"/>
      <c r="E1" s="359"/>
      <c r="F1" s="359" t="s">
        <v>0</v>
      </c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</row>
    <row r="2" spans="1:20" ht="18" customHeight="1" x14ac:dyDescent="0.35">
      <c r="A2" s="502" t="s">
        <v>1099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  <c r="R2" s="503"/>
      <c r="S2" s="503"/>
      <c r="T2" s="503"/>
    </row>
    <row r="3" spans="1:20" ht="192.75" customHeight="1" x14ac:dyDescent="0.25">
      <c r="A3" s="504" t="s">
        <v>709</v>
      </c>
      <c r="B3" s="505"/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/>
      <c r="P3" s="505"/>
      <c r="Q3" s="505"/>
      <c r="R3" s="505"/>
      <c r="S3" s="505"/>
      <c r="T3" s="505"/>
    </row>
    <row r="4" spans="1:20" ht="16.5" customHeight="1" x14ac:dyDescent="0.25">
      <c r="A4" s="506" t="s">
        <v>8</v>
      </c>
      <c r="B4" s="506"/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506"/>
      <c r="O4" s="506"/>
      <c r="P4" s="506"/>
      <c r="Q4" s="506"/>
      <c r="R4" s="506"/>
      <c r="S4" s="506"/>
      <c r="T4" s="506"/>
    </row>
    <row r="5" spans="1:20" x14ac:dyDescent="0.25">
      <c r="A5" s="236"/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</row>
    <row r="6" spans="1:20" x14ac:dyDescent="0.25">
      <c r="A6" s="236"/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</row>
    <row r="7" spans="1:20" x14ac:dyDescent="0.25">
      <c r="A7" s="236"/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</row>
    <row r="8" spans="1:20" x14ac:dyDescent="0.25">
      <c r="A8" s="236"/>
      <c r="B8" s="236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</row>
    <row r="9" spans="1:20" x14ac:dyDescent="0.25">
      <c r="A9" s="236"/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</row>
    <row r="10" spans="1:20" ht="12" customHeight="1" x14ac:dyDescent="0.25">
      <c r="A10" s="236"/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</row>
    <row r="11" spans="1:20" ht="15" customHeight="1" thickBot="1" x14ac:dyDescent="0.3">
      <c r="A11" s="360" t="s">
        <v>2</v>
      </c>
      <c r="B11" s="360"/>
      <c r="C11" s="507" t="s">
        <v>3</v>
      </c>
      <c r="D11" s="507"/>
      <c r="E11" s="507"/>
      <c r="F11" s="507"/>
      <c r="G11" s="507"/>
      <c r="H11" s="507" t="s">
        <v>4</v>
      </c>
      <c r="I11" s="507"/>
      <c r="J11" s="507"/>
      <c r="K11" s="507"/>
      <c r="L11" s="507"/>
      <c r="M11" s="507" t="s">
        <v>5</v>
      </c>
      <c r="N11" s="507"/>
      <c r="O11" s="507"/>
      <c r="P11" s="507"/>
      <c r="Q11" s="507"/>
      <c r="R11" s="507" t="s">
        <v>6</v>
      </c>
      <c r="S11" s="507"/>
      <c r="T11" s="507"/>
    </row>
    <row r="12" spans="1:20" ht="15.75" thickBot="1" x14ac:dyDescent="0.3">
      <c r="A12" s="508" t="s">
        <v>11</v>
      </c>
      <c r="B12" s="508"/>
      <c r="C12" s="509"/>
      <c r="D12" s="509"/>
      <c r="E12" s="509"/>
      <c r="F12" s="509"/>
      <c r="G12" s="509"/>
      <c r="H12" s="509"/>
      <c r="I12" s="508"/>
      <c r="J12" s="508"/>
      <c r="K12" s="508"/>
      <c r="L12" s="508"/>
      <c r="M12" s="508"/>
      <c r="N12" s="508"/>
      <c r="O12" s="508"/>
      <c r="P12" s="508"/>
      <c r="Q12" s="508"/>
      <c r="R12" s="508"/>
      <c r="S12" s="508"/>
      <c r="T12" s="508"/>
    </row>
    <row r="13" spans="1:20" x14ac:dyDescent="0.25">
      <c r="A13" s="510" t="s">
        <v>7</v>
      </c>
      <c r="B13" s="511"/>
      <c r="C13" s="510" t="s">
        <v>7</v>
      </c>
      <c r="D13" s="514"/>
      <c r="E13" s="514"/>
      <c r="F13" s="514"/>
      <c r="G13" s="511"/>
      <c r="H13" s="510" t="s">
        <v>9</v>
      </c>
      <c r="I13" s="514"/>
      <c r="J13" s="514"/>
      <c r="K13" s="514"/>
      <c r="L13" s="511"/>
      <c r="M13" s="510" t="s">
        <v>9</v>
      </c>
      <c r="N13" s="514"/>
      <c r="O13" s="514"/>
      <c r="P13" s="514"/>
      <c r="Q13" s="511"/>
      <c r="R13" s="516" t="s">
        <v>10</v>
      </c>
      <c r="S13" s="517"/>
      <c r="T13" s="518"/>
    </row>
    <row r="14" spans="1:20" ht="15.75" thickBot="1" x14ac:dyDescent="0.3">
      <c r="A14" s="512"/>
      <c r="B14" s="513"/>
      <c r="C14" s="512"/>
      <c r="D14" s="515"/>
      <c r="E14" s="515"/>
      <c r="F14" s="515"/>
      <c r="G14" s="513"/>
      <c r="H14" s="512"/>
      <c r="I14" s="515"/>
      <c r="J14" s="515"/>
      <c r="K14" s="515"/>
      <c r="L14" s="513"/>
      <c r="M14" s="512"/>
      <c r="N14" s="515"/>
      <c r="O14" s="515"/>
      <c r="P14" s="515"/>
      <c r="Q14" s="513"/>
      <c r="R14" s="519"/>
      <c r="S14" s="520"/>
      <c r="T14" s="521"/>
    </row>
    <row r="15" spans="1:20" ht="15.75" thickBot="1" x14ac:dyDescent="0.3">
      <c r="A15" s="523" t="s">
        <v>1100</v>
      </c>
      <c r="B15" s="524"/>
      <c r="C15" s="361"/>
      <c r="D15" s="362" t="s">
        <v>1100</v>
      </c>
      <c r="E15" s="363"/>
      <c r="F15" s="363" t="s">
        <v>1101</v>
      </c>
      <c r="G15" s="364"/>
      <c r="H15" s="361"/>
      <c r="I15" s="365" t="s">
        <v>1100</v>
      </c>
      <c r="J15" s="363"/>
      <c r="K15" s="363" t="s">
        <v>1101</v>
      </c>
      <c r="L15" s="364"/>
      <c r="M15" s="361"/>
      <c r="N15" s="365" t="s">
        <v>1100</v>
      </c>
      <c r="O15" s="363"/>
      <c r="P15" s="363" t="s">
        <v>1101</v>
      </c>
      <c r="Q15" s="364"/>
      <c r="R15" s="523" t="s">
        <v>1100</v>
      </c>
      <c r="S15" s="524"/>
      <c r="T15" s="525"/>
    </row>
    <row r="16" spans="1:20" x14ac:dyDescent="0.25">
      <c r="A16" s="366"/>
      <c r="B16" s="367"/>
      <c r="C16" s="368"/>
      <c r="D16" s="228"/>
      <c r="E16" s="228"/>
      <c r="F16" s="228"/>
      <c r="G16" s="369"/>
      <c r="H16" s="368"/>
      <c r="I16" s="228"/>
      <c r="J16" s="228"/>
      <c r="K16" s="228"/>
      <c r="L16" s="370"/>
      <c r="M16" s="368"/>
      <c r="N16" s="228"/>
      <c r="O16" s="228"/>
      <c r="P16" s="228"/>
      <c r="Q16" s="370"/>
      <c r="R16" s="228"/>
      <c r="S16" s="228"/>
      <c r="T16" s="370"/>
    </row>
    <row r="17" spans="1:20" x14ac:dyDescent="0.25">
      <c r="A17" s="366"/>
      <c r="B17" s="367"/>
      <c r="C17" s="368"/>
      <c r="D17" s="228"/>
      <c r="E17" s="228"/>
      <c r="F17" s="228"/>
      <c r="G17" s="228"/>
      <c r="H17" s="368"/>
      <c r="I17" s="228"/>
      <c r="J17" s="228"/>
      <c r="K17" s="228"/>
      <c r="L17" s="370"/>
      <c r="M17" s="368"/>
      <c r="N17" s="228"/>
      <c r="O17" s="228"/>
      <c r="P17" s="228"/>
      <c r="Q17" s="370"/>
      <c r="R17" s="228"/>
      <c r="S17" s="228"/>
      <c r="T17" s="370"/>
    </row>
    <row r="18" spans="1:20" ht="21" customHeight="1" x14ac:dyDescent="0.25">
      <c r="A18" s="366"/>
      <c r="B18" s="367"/>
      <c r="C18" s="368"/>
      <c r="D18" s="228"/>
      <c r="E18" s="228"/>
      <c r="F18" s="228"/>
      <c r="G18" s="228"/>
      <c r="H18" s="368"/>
      <c r="I18" s="228"/>
      <c r="J18" s="228"/>
      <c r="K18" s="371"/>
      <c r="L18" s="372"/>
      <c r="M18" s="368"/>
      <c r="N18" s="228"/>
      <c r="O18" s="371"/>
      <c r="P18" s="371"/>
      <c r="Q18" s="370"/>
      <c r="R18" s="228"/>
      <c r="S18" s="228"/>
      <c r="T18" s="370"/>
    </row>
    <row r="19" spans="1:20" ht="24.6" customHeight="1" x14ac:dyDescent="0.25">
      <c r="A19" s="366"/>
      <c r="B19" s="367"/>
      <c r="C19" s="368"/>
      <c r="D19" s="228"/>
      <c r="E19" s="228"/>
      <c r="F19" s="228"/>
      <c r="G19" s="228"/>
      <c r="H19" s="368"/>
      <c r="I19" s="228"/>
      <c r="J19" s="228"/>
      <c r="K19" s="371"/>
      <c r="L19" s="372"/>
      <c r="M19" s="368"/>
      <c r="N19" s="228"/>
      <c r="O19" s="371"/>
      <c r="P19" s="371"/>
      <c r="Q19" s="370"/>
      <c r="R19" s="228"/>
      <c r="S19" s="228"/>
      <c r="T19" s="370"/>
    </row>
    <row r="20" spans="1:20" ht="24" customHeight="1" x14ac:dyDescent="0.25">
      <c r="A20" s="366"/>
      <c r="B20" s="367"/>
      <c r="C20" s="368"/>
      <c r="D20" s="228"/>
      <c r="E20" s="228"/>
      <c r="F20" s="228"/>
      <c r="G20" s="228"/>
      <c r="H20" s="368"/>
      <c r="I20" s="228"/>
      <c r="J20" s="228"/>
      <c r="K20" s="371"/>
      <c r="L20" s="372"/>
      <c r="M20" s="368"/>
      <c r="N20" s="228"/>
      <c r="O20" s="228"/>
      <c r="P20" s="228"/>
      <c r="Q20" s="370"/>
      <c r="R20" s="228"/>
      <c r="S20" s="228"/>
      <c r="T20" s="370"/>
    </row>
    <row r="21" spans="1:20" x14ac:dyDescent="0.25">
      <c r="A21" s="366"/>
      <c r="B21" s="367"/>
      <c r="C21" s="368"/>
      <c r="D21" s="228"/>
      <c r="E21" s="228"/>
      <c r="F21" s="228"/>
      <c r="G21" s="228"/>
      <c r="H21" s="368"/>
      <c r="I21" s="373"/>
      <c r="J21" s="373"/>
      <c r="K21" s="373"/>
      <c r="L21" s="374"/>
      <c r="M21" s="375"/>
      <c r="N21" s="373"/>
      <c r="O21" s="373"/>
      <c r="P21" s="373"/>
      <c r="Q21" s="374"/>
      <c r="R21" s="373"/>
      <c r="S21" s="373"/>
      <c r="T21" s="374"/>
    </row>
    <row r="22" spans="1:20" x14ac:dyDescent="0.25">
      <c r="A22" s="366"/>
      <c r="B22" s="367"/>
      <c r="C22" s="368"/>
      <c r="D22" s="228"/>
      <c r="E22" s="228"/>
      <c r="F22" s="228"/>
      <c r="G22" s="228"/>
      <c r="H22" s="368"/>
      <c r="I22" s="228"/>
      <c r="J22" s="228"/>
      <c r="K22" s="228"/>
      <c r="L22" s="370"/>
      <c r="M22" s="368"/>
      <c r="N22" s="228"/>
      <c r="O22" s="228"/>
      <c r="P22" s="228"/>
      <c r="Q22" s="370"/>
      <c r="R22" s="228"/>
      <c r="S22" s="228"/>
      <c r="T22" s="370"/>
    </row>
    <row r="23" spans="1:20" x14ac:dyDescent="0.25">
      <c r="A23" s="366"/>
      <c r="B23" s="367"/>
      <c r="C23" s="368"/>
      <c r="D23" s="228"/>
      <c r="E23" s="228"/>
      <c r="F23" s="228"/>
      <c r="G23" s="228"/>
      <c r="H23" s="368"/>
      <c r="I23" s="228"/>
      <c r="J23" s="228"/>
      <c r="K23" s="228"/>
      <c r="L23" s="370"/>
      <c r="M23" s="368"/>
      <c r="N23" s="228"/>
      <c r="O23" s="228"/>
      <c r="P23" s="228"/>
      <c r="Q23" s="370"/>
      <c r="R23" s="228"/>
      <c r="S23" s="228"/>
      <c r="T23" s="370"/>
    </row>
    <row r="24" spans="1:20" x14ac:dyDescent="0.25">
      <c r="A24" s="366"/>
      <c r="B24" s="367"/>
      <c r="C24" s="368"/>
      <c r="D24" s="228"/>
      <c r="E24" s="228"/>
      <c r="F24" s="228"/>
      <c r="G24" s="228"/>
      <c r="H24" s="368"/>
      <c r="I24" s="228"/>
      <c r="J24" s="228"/>
      <c r="K24" s="228"/>
      <c r="L24" s="370"/>
      <c r="M24" s="368"/>
      <c r="N24" s="228"/>
      <c r="O24" s="228"/>
      <c r="P24" s="228"/>
      <c r="Q24" s="370"/>
      <c r="R24" s="228"/>
      <c r="S24" s="228"/>
      <c r="T24" s="370"/>
    </row>
    <row r="25" spans="1:20" x14ac:dyDescent="0.25">
      <c r="A25" s="366"/>
      <c r="B25" s="367"/>
      <c r="C25" s="368"/>
      <c r="D25" s="228"/>
      <c r="E25" s="228"/>
      <c r="F25" s="228"/>
      <c r="G25" s="228"/>
      <c r="H25" s="368"/>
      <c r="I25" s="228"/>
      <c r="J25" s="228"/>
      <c r="K25" s="228"/>
      <c r="L25" s="370"/>
      <c r="M25" s="368"/>
      <c r="N25" s="228"/>
      <c r="O25" s="228"/>
      <c r="P25" s="228"/>
      <c r="Q25" s="370"/>
      <c r="R25" s="228"/>
      <c r="S25" s="228"/>
      <c r="T25" s="370"/>
    </row>
    <row r="26" spans="1:20" ht="19.149999999999999" customHeight="1" x14ac:dyDescent="0.25">
      <c r="A26" s="366"/>
      <c r="B26" s="367"/>
      <c r="C26" s="368"/>
      <c r="D26" s="228"/>
      <c r="E26" s="228"/>
      <c r="F26" s="228"/>
      <c r="G26" s="228"/>
      <c r="H26" s="368"/>
      <c r="I26" s="228"/>
      <c r="J26" s="228"/>
      <c r="K26" s="376"/>
      <c r="L26" s="377"/>
      <c r="M26" s="368"/>
      <c r="N26" s="228"/>
      <c r="O26" s="228"/>
      <c r="P26" s="228"/>
      <c r="Q26" s="370"/>
      <c r="R26" s="228"/>
      <c r="S26" s="228"/>
      <c r="T26" s="370"/>
    </row>
    <row r="27" spans="1:20" ht="20.45" customHeight="1" x14ac:dyDescent="0.25">
      <c r="A27" s="366"/>
      <c r="B27" s="367"/>
      <c r="C27" s="368"/>
      <c r="D27" s="228"/>
      <c r="E27" s="228"/>
      <c r="F27" s="228"/>
      <c r="G27" s="228"/>
      <c r="H27" s="368"/>
      <c r="I27" s="228"/>
      <c r="J27" s="228"/>
      <c r="K27" s="376"/>
      <c r="L27" s="377"/>
      <c r="M27" s="368"/>
      <c r="N27" s="228"/>
      <c r="O27" s="376"/>
      <c r="P27" s="376"/>
      <c r="Q27" s="370"/>
      <c r="R27" s="228"/>
      <c r="S27" s="228"/>
      <c r="T27" s="370"/>
    </row>
    <row r="28" spans="1:20" ht="20.45" customHeight="1" x14ac:dyDescent="0.25">
      <c r="A28" s="366"/>
      <c r="B28" s="367"/>
      <c r="C28" s="368"/>
      <c r="D28" s="228"/>
      <c r="E28" s="228"/>
      <c r="F28" s="228"/>
      <c r="G28" s="228"/>
      <c r="H28" s="368"/>
      <c r="I28" s="228"/>
      <c r="J28" s="228"/>
      <c r="K28" s="228"/>
      <c r="L28" s="370"/>
      <c r="M28" s="368"/>
      <c r="N28" s="228"/>
      <c r="O28" s="371"/>
      <c r="P28" s="371"/>
      <c r="Q28" s="370"/>
      <c r="R28" s="228"/>
      <c r="S28" s="228"/>
      <c r="T28" s="370"/>
    </row>
    <row r="29" spans="1:20" ht="21" customHeight="1" x14ac:dyDescent="0.25">
      <c r="A29" s="366"/>
      <c r="B29" s="367"/>
      <c r="C29" s="378"/>
      <c r="D29" s="376"/>
      <c r="E29" s="228"/>
      <c r="F29" s="228"/>
      <c r="G29" s="376"/>
      <c r="H29" s="378"/>
      <c r="I29" s="228"/>
      <c r="J29" s="228"/>
      <c r="K29" s="228"/>
      <c r="L29" s="370"/>
      <c r="M29" s="368"/>
      <c r="N29" s="228"/>
      <c r="O29" s="371"/>
      <c r="P29" s="371"/>
      <c r="Q29" s="370"/>
      <c r="R29" s="228"/>
      <c r="S29" s="228"/>
      <c r="T29" s="370"/>
    </row>
    <row r="30" spans="1:20" ht="25.15" customHeight="1" thickBot="1" x14ac:dyDescent="0.3">
      <c r="A30" s="379"/>
      <c r="B30" s="380"/>
      <c r="C30" s="381"/>
      <c r="D30" s="382"/>
      <c r="E30" s="380"/>
      <c r="F30" s="380"/>
      <c r="G30" s="383"/>
      <c r="H30" s="384"/>
      <c r="I30" s="380"/>
      <c r="J30" s="380"/>
      <c r="K30" s="380"/>
      <c r="L30" s="385"/>
      <c r="M30" s="379"/>
      <c r="N30" s="380"/>
      <c r="O30" s="383"/>
      <c r="P30" s="383"/>
      <c r="Q30" s="385"/>
      <c r="R30" s="380"/>
      <c r="S30" s="380"/>
      <c r="T30" s="385"/>
    </row>
    <row r="31" spans="1:20" x14ac:dyDescent="0.25">
      <c r="A31" s="236" t="s">
        <v>20</v>
      </c>
      <c r="B31" s="236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</row>
    <row r="32" spans="1:20" x14ac:dyDescent="0.25">
      <c r="A32" s="236" t="s">
        <v>12</v>
      </c>
      <c r="B32" s="236"/>
      <c r="C32" s="236"/>
      <c r="D32" s="236"/>
      <c r="E32" s="236"/>
      <c r="F32" s="236"/>
      <c r="G32" s="236"/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</row>
    <row r="33" spans="1:22" ht="11.25" customHeight="1" x14ac:dyDescent="0.3">
      <c r="A33" s="526"/>
      <c r="B33" s="526"/>
      <c r="C33" s="526"/>
      <c r="D33" s="526"/>
      <c r="E33" s="526"/>
      <c r="F33" s="526"/>
      <c r="G33" s="526"/>
      <c r="H33" s="526"/>
      <c r="I33" s="526"/>
      <c r="J33" s="526"/>
      <c r="K33" s="526"/>
      <c r="L33" s="526"/>
      <c r="M33" s="526"/>
      <c r="N33" s="526"/>
      <c r="O33" s="526"/>
      <c r="P33" s="526"/>
      <c r="Q33" s="526"/>
      <c r="R33" s="526"/>
      <c r="S33" s="526"/>
      <c r="T33" s="526"/>
    </row>
    <row r="34" spans="1:22" ht="18.75" x14ac:dyDescent="0.3">
      <c r="A34" s="526" t="s">
        <v>856</v>
      </c>
      <c r="B34" s="526"/>
      <c r="C34" s="526"/>
      <c r="D34" s="526"/>
      <c r="E34" s="526"/>
      <c r="F34" s="526"/>
      <c r="G34" s="526"/>
      <c r="H34" s="526"/>
      <c r="I34" s="526"/>
      <c r="J34" s="526"/>
      <c r="K34" s="526"/>
      <c r="L34" s="526"/>
      <c r="M34" s="526"/>
      <c r="N34" s="526"/>
      <c r="O34" s="526"/>
      <c r="P34" s="526"/>
      <c r="Q34" s="526"/>
      <c r="R34" s="526"/>
      <c r="S34" s="526"/>
      <c r="T34" s="526"/>
    </row>
    <row r="35" spans="1:22" ht="9" customHeight="1" x14ac:dyDescent="0.3">
      <c r="A35" s="348"/>
      <c r="B35" s="348"/>
      <c r="C35" s="348"/>
      <c r="D35" s="348"/>
      <c r="E35" s="348"/>
      <c r="F35" s="348"/>
      <c r="G35" s="348"/>
      <c r="H35" s="348"/>
      <c r="I35" s="348"/>
      <c r="J35" s="348"/>
      <c r="K35" s="348"/>
      <c r="L35" s="348"/>
      <c r="M35" s="348"/>
      <c r="N35" s="348"/>
      <c r="O35" s="348"/>
      <c r="P35" s="348"/>
      <c r="Q35" s="348"/>
      <c r="R35" s="348"/>
      <c r="S35" s="348"/>
      <c r="T35" s="348"/>
    </row>
    <row r="36" spans="1:22" ht="9.75" customHeight="1" x14ac:dyDescent="0.3">
      <c r="A36" s="526"/>
      <c r="B36" s="526"/>
      <c r="C36" s="526"/>
      <c r="D36" s="526"/>
      <c r="E36" s="526"/>
      <c r="F36" s="526"/>
      <c r="G36" s="526"/>
      <c r="H36" s="526"/>
      <c r="I36" s="526"/>
      <c r="J36" s="526"/>
      <c r="K36" s="526"/>
      <c r="L36" s="526"/>
      <c r="M36" s="526"/>
      <c r="N36" s="526"/>
      <c r="O36" s="526"/>
      <c r="P36" s="526"/>
      <c r="Q36" s="526"/>
      <c r="R36" s="526"/>
      <c r="S36" s="526"/>
      <c r="T36" s="526"/>
    </row>
    <row r="37" spans="1:22" ht="22.5" customHeight="1" x14ac:dyDescent="0.3">
      <c r="A37" s="348"/>
      <c r="B37" s="348"/>
      <c r="C37" s="348"/>
      <c r="D37" s="348"/>
      <c r="E37" s="348"/>
      <c r="F37" s="348"/>
      <c r="G37" s="348"/>
      <c r="H37" s="348"/>
      <c r="I37" s="348"/>
      <c r="J37" s="348"/>
      <c r="K37" s="348"/>
      <c r="L37" s="348"/>
      <c r="M37" s="348"/>
      <c r="N37" s="348"/>
      <c r="O37" s="348"/>
      <c r="P37" s="348"/>
      <c r="Q37" s="348"/>
      <c r="R37" s="348"/>
      <c r="S37" s="348"/>
      <c r="T37" s="348"/>
    </row>
    <row r="38" spans="1:22" s="390" customFormat="1" ht="18.75" customHeight="1" x14ac:dyDescent="0.3">
      <c r="A38" s="221"/>
      <c r="B38" s="386" t="s">
        <v>1102</v>
      </c>
      <c r="C38" s="387"/>
      <c r="D38" s="386" t="s">
        <v>1103</v>
      </c>
      <c r="E38" s="386"/>
      <c r="F38" s="386"/>
      <c r="G38" s="388" t="s">
        <v>1104</v>
      </c>
      <c r="H38" s="386"/>
      <c r="I38" s="386"/>
      <c r="J38" s="388" t="s">
        <v>1105</v>
      </c>
      <c r="K38" s="386"/>
      <c r="L38" s="386"/>
      <c r="M38" s="388" t="s">
        <v>1106</v>
      </c>
      <c r="N38" s="386"/>
      <c r="O38" s="527" t="s">
        <v>695</v>
      </c>
      <c r="P38" s="527"/>
      <c r="Q38" s="389"/>
      <c r="R38" s="528" t="s">
        <v>1107</v>
      </c>
      <c r="S38" s="528"/>
      <c r="T38" s="224"/>
      <c r="V38" s="351"/>
    </row>
    <row r="39" spans="1:22" s="390" customFormat="1" ht="11.25" customHeight="1" x14ac:dyDescent="0.3">
      <c r="A39" s="346"/>
      <c r="B39" s="223"/>
      <c r="C39" s="391"/>
      <c r="D39" s="221"/>
      <c r="E39" s="221"/>
      <c r="F39" s="229"/>
      <c r="G39" s="221"/>
      <c r="H39" s="221"/>
      <c r="I39" s="221"/>
      <c r="J39" s="221"/>
      <c r="K39" s="221"/>
      <c r="L39" s="221"/>
      <c r="M39" s="229"/>
      <c r="N39" s="229"/>
      <c r="O39" s="229"/>
      <c r="P39" s="229"/>
      <c r="Q39" s="232"/>
      <c r="R39" s="529" t="s">
        <v>1108</v>
      </c>
      <c r="S39" s="529"/>
      <c r="T39" s="224"/>
    </row>
    <row r="40" spans="1:22" ht="15.75" customHeight="1" x14ac:dyDescent="0.3">
      <c r="A40" s="346"/>
      <c r="B40" s="346"/>
      <c r="C40" s="346"/>
      <c r="D40" s="346"/>
      <c r="E40" s="346"/>
      <c r="F40" s="346"/>
      <c r="G40" s="346"/>
      <c r="H40" s="346"/>
      <c r="I40" s="346"/>
      <c r="J40" s="346"/>
      <c r="K40" s="346"/>
      <c r="L40" s="346"/>
      <c r="M40" s="346"/>
      <c r="N40" s="346"/>
      <c r="O40" s="346"/>
      <c r="P40" s="346"/>
      <c r="Q40" s="346"/>
      <c r="R40" s="228"/>
      <c r="S40" s="228"/>
      <c r="T40" s="346"/>
      <c r="V40" s="390"/>
    </row>
    <row r="41" spans="1:22" ht="17.25" customHeight="1" x14ac:dyDescent="0.3">
      <c r="A41" s="224"/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8"/>
      <c r="S41" s="228"/>
      <c r="T41" s="224"/>
    </row>
    <row r="42" spans="1:22" ht="15.75" customHeight="1" x14ac:dyDescent="0.3">
      <c r="A42" s="221"/>
      <c r="B42" s="229" t="s">
        <v>1109</v>
      </c>
      <c r="C42" s="222"/>
      <c r="D42" s="221" t="s">
        <v>1110</v>
      </c>
      <c r="E42" s="392"/>
      <c r="F42" s="222"/>
      <c r="G42" s="229" t="s">
        <v>1111</v>
      </c>
      <c r="H42" s="222"/>
      <c r="I42" s="221"/>
      <c r="J42" s="221" t="s">
        <v>1112</v>
      </c>
      <c r="K42" s="222"/>
      <c r="L42" s="230"/>
      <c r="M42" s="229" t="s">
        <v>1113</v>
      </c>
      <c r="N42" s="222"/>
      <c r="O42" s="530" t="s">
        <v>696</v>
      </c>
      <c r="P42" s="530"/>
      <c r="Q42" s="224"/>
      <c r="R42" s="221" t="s">
        <v>1114</v>
      </c>
      <c r="S42" s="223"/>
      <c r="T42" s="224"/>
    </row>
    <row r="43" spans="1:22" ht="11.25" customHeight="1" x14ac:dyDescent="0.3">
      <c r="A43" s="531" t="s">
        <v>1115</v>
      </c>
      <c r="B43" s="531"/>
      <c r="C43" s="222"/>
      <c r="D43" s="221"/>
      <c r="E43" s="222"/>
      <c r="F43" s="222"/>
      <c r="G43" s="221"/>
      <c r="H43" s="222"/>
      <c r="I43" s="221"/>
      <c r="J43" s="221"/>
      <c r="K43" s="222"/>
      <c r="L43" s="221"/>
      <c r="M43" s="223"/>
      <c r="N43" s="222"/>
      <c r="O43" s="222"/>
      <c r="P43" s="224"/>
      <c r="Q43" s="224"/>
      <c r="R43" s="221"/>
      <c r="S43" s="346"/>
      <c r="T43" s="224"/>
    </row>
    <row r="44" spans="1:22" ht="11.25" customHeight="1" x14ac:dyDescent="0.3">
      <c r="A44" s="221"/>
      <c r="B44" s="221"/>
      <c r="C44" s="222"/>
      <c r="D44" s="221"/>
      <c r="E44" s="222"/>
      <c r="F44" s="222"/>
      <c r="G44" s="221"/>
      <c r="H44" s="222"/>
      <c r="I44" s="221"/>
      <c r="J44" s="221"/>
      <c r="K44" s="222"/>
      <c r="L44" s="221"/>
      <c r="M44" s="223"/>
      <c r="N44" s="222"/>
      <c r="O44" s="222"/>
      <c r="P44" s="224"/>
      <c r="Q44" s="224"/>
      <c r="R44" s="221"/>
      <c r="S44" s="346"/>
      <c r="T44" s="224"/>
    </row>
    <row r="45" spans="1:22" ht="11.25" customHeight="1" x14ac:dyDescent="0.3">
      <c r="A45" s="221"/>
      <c r="B45" s="221"/>
      <c r="C45" s="222"/>
      <c r="D45" s="221"/>
      <c r="E45" s="222"/>
      <c r="F45" s="222"/>
      <c r="G45" s="221"/>
      <c r="H45" s="222"/>
      <c r="I45" s="221"/>
      <c r="J45" s="221"/>
      <c r="K45" s="222"/>
      <c r="L45" s="221"/>
      <c r="M45" s="223"/>
      <c r="N45" s="222"/>
      <c r="O45" s="222"/>
      <c r="P45" s="224"/>
      <c r="Q45" s="224"/>
      <c r="R45" s="221"/>
      <c r="S45" s="346"/>
      <c r="T45" s="224"/>
    </row>
    <row r="46" spans="1:22" ht="11.25" customHeight="1" x14ac:dyDescent="0.3">
      <c r="A46" s="221"/>
      <c r="B46" s="221"/>
      <c r="C46" s="222"/>
      <c r="D46" s="221"/>
      <c r="E46" s="222"/>
      <c r="F46" s="222"/>
      <c r="G46" s="221"/>
      <c r="H46" s="222"/>
      <c r="I46" s="221"/>
      <c r="J46" s="221"/>
      <c r="K46" s="222"/>
      <c r="L46" s="221"/>
      <c r="M46" s="223"/>
      <c r="N46" s="222"/>
      <c r="O46" s="222"/>
      <c r="P46" s="224"/>
      <c r="Q46" s="224"/>
      <c r="R46" s="221"/>
      <c r="S46" s="346"/>
      <c r="T46" s="224"/>
    </row>
    <row r="47" spans="1:22" ht="15.75" customHeight="1" x14ac:dyDescent="0.3">
      <c r="A47" s="225" t="s">
        <v>857</v>
      </c>
      <c r="B47" s="226"/>
      <c r="C47" s="224"/>
      <c r="D47" s="225" t="s">
        <v>1116</v>
      </c>
      <c r="E47" s="224"/>
      <c r="F47" s="224"/>
      <c r="G47" s="281" t="s">
        <v>858</v>
      </c>
      <c r="H47" s="227"/>
      <c r="I47" s="225"/>
      <c r="J47" s="281" t="s">
        <v>1117</v>
      </c>
      <c r="K47" s="224"/>
      <c r="L47" s="225"/>
      <c r="M47" s="281" t="s">
        <v>872</v>
      </c>
      <c r="N47" s="224"/>
      <c r="O47" s="225"/>
      <c r="P47" s="393" t="s">
        <v>1001</v>
      </c>
      <c r="Q47" s="224"/>
      <c r="R47" s="225" t="s">
        <v>1002</v>
      </c>
      <c r="S47" s="346"/>
      <c r="T47" s="224"/>
    </row>
    <row r="48" spans="1:22" ht="25.9" customHeight="1" x14ac:dyDescent="0.3">
      <c r="A48" s="225"/>
      <c r="B48" s="226"/>
      <c r="C48" s="224"/>
      <c r="D48" s="225"/>
      <c r="E48" s="224"/>
      <c r="F48" s="224"/>
      <c r="G48" s="225"/>
      <c r="H48" s="227"/>
      <c r="I48" s="225"/>
      <c r="J48" s="225"/>
      <c r="K48" s="224"/>
      <c r="L48" s="225"/>
      <c r="M48" s="346"/>
      <c r="N48" s="224"/>
      <c r="O48" s="224"/>
      <c r="P48" s="224"/>
      <c r="Q48" s="224"/>
      <c r="R48" s="346"/>
      <c r="S48" s="346"/>
      <c r="T48" s="224"/>
    </row>
    <row r="49" spans="1:20" ht="22.15" customHeight="1" x14ac:dyDescent="0.3">
      <c r="A49" s="225" t="s">
        <v>1003</v>
      </c>
      <c r="C49" s="224"/>
      <c r="D49" s="225" t="s">
        <v>1118</v>
      </c>
      <c r="E49" s="224"/>
      <c r="F49" s="224"/>
      <c r="G49" s="225"/>
      <c r="H49" s="227"/>
      <c r="I49" s="225"/>
      <c r="J49" s="225"/>
      <c r="K49" s="224"/>
      <c r="L49" s="225"/>
      <c r="M49" s="346"/>
      <c r="N49" s="224"/>
      <c r="O49" s="224"/>
      <c r="P49" s="224"/>
      <c r="Q49" s="224"/>
      <c r="R49" s="346"/>
      <c r="S49" s="346"/>
      <c r="T49" s="224"/>
    </row>
    <row r="50" spans="1:20" ht="15.75" customHeight="1" x14ac:dyDescent="0.3">
      <c r="A50" s="526" t="s">
        <v>859</v>
      </c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</row>
    <row r="51" spans="1:20" ht="9.75" customHeight="1" x14ac:dyDescent="0.3">
      <c r="A51" s="533"/>
      <c r="B51" s="534"/>
      <c r="C51" s="534"/>
      <c r="D51" s="534"/>
      <c r="E51" s="534"/>
      <c r="F51" s="534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  <c r="R51" s="534"/>
      <c r="S51" s="534"/>
      <c r="T51" s="534"/>
    </row>
    <row r="52" spans="1:20" ht="9.75" customHeight="1" x14ac:dyDescent="0.3">
      <c r="A52" s="346"/>
      <c r="B52" s="347"/>
      <c r="C52" s="347"/>
      <c r="D52" s="347"/>
      <c r="E52" s="347"/>
      <c r="F52" s="347"/>
      <c r="G52" s="347"/>
      <c r="H52" s="347"/>
      <c r="I52" s="347"/>
      <c r="J52" s="347"/>
      <c r="K52" s="347"/>
      <c r="L52" s="347"/>
      <c r="M52" s="347"/>
      <c r="N52" s="347"/>
      <c r="O52" s="347"/>
      <c r="P52" s="347"/>
      <c r="Q52" s="347"/>
      <c r="R52" s="347"/>
      <c r="S52" s="347"/>
      <c r="T52" s="347"/>
    </row>
    <row r="53" spans="1:20" ht="9.75" customHeight="1" x14ac:dyDescent="0.3">
      <c r="A53" s="346"/>
      <c r="B53" s="347"/>
      <c r="C53" s="347"/>
      <c r="D53" s="347"/>
      <c r="E53" s="347"/>
      <c r="F53" s="347"/>
      <c r="G53" s="347"/>
      <c r="H53" s="347"/>
      <c r="I53" s="347"/>
      <c r="J53" s="347"/>
      <c r="K53" s="347"/>
      <c r="L53" s="347"/>
      <c r="M53" s="347"/>
      <c r="N53" s="347"/>
      <c r="O53" s="347"/>
      <c r="P53" s="347"/>
      <c r="Q53" s="347"/>
      <c r="R53" s="347"/>
      <c r="S53" s="347"/>
      <c r="T53" s="347"/>
    </row>
    <row r="54" spans="1:20" ht="9.75" customHeight="1" x14ac:dyDescent="0.25">
      <c r="A54" s="228"/>
      <c r="B54" s="347"/>
      <c r="C54" s="347"/>
      <c r="D54" s="347"/>
      <c r="E54" s="347"/>
      <c r="F54" s="347"/>
      <c r="G54" s="347"/>
      <c r="H54" s="347"/>
      <c r="I54" s="347"/>
      <c r="J54" s="347"/>
      <c r="K54" s="347"/>
      <c r="L54" s="347"/>
      <c r="M54" s="347"/>
      <c r="N54" s="347"/>
      <c r="O54" s="347"/>
      <c r="P54" s="347"/>
      <c r="Q54" s="347"/>
      <c r="R54" s="347"/>
      <c r="S54" s="347"/>
      <c r="T54" s="347"/>
    </row>
    <row r="55" spans="1:20" ht="9.75" customHeight="1" x14ac:dyDescent="0.25">
      <c r="A55" s="221"/>
      <c r="B55" s="394" t="s">
        <v>1119</v>
      </c>
      <c r="C55" s="347"/>
      <c r="D55" s="221" t="s">
        <v>1120</v>
      </c>
      <c r="E55" s="347"/>
      <c r="F55" s="347"/>
      <c r="G55" s="229" t="s">
        <v>1121</v>
      </c>
      <c r="H55" s="347"/>
      <c r="I55" s="221"/>
      <c r="J55" s="229" t="s">
        <v>862</v>
      </c>
      <c r="K55" s="347"/>
      <c r="L55" s="221"/>
      <c r="M55" s="229" t="s">
        <v>869</v>
      </c>
      <c r="N55" s="347"/>
      <c r="O55" s="221"/>
      <c r="P55" s="394" t="s">
        <v>870</v>
      </c>
      <c r="Q55" s="347"/>
      <c r="R55" s="221" t="s">
        <v>864</v>
      </c>
      <c r="S55" s="347"/>
      <c r="T55" s="347"/>
    </row>
    <row r="56" spans="1:20" ht="9.75" customHeight="1" x14ac:dyDescent="0.25">
      <c r="A56" s="229" t="s">
        <v>1122</v>
      </c>
      <c r="B56" s="347"/>
      <c r="C56" s="347"/>
      <c r="D56" s="230"/>
      <c r="E56" s="347"/>
      <c r="F56" s="347"/>
      <c r="G56" s="229"/>
      <c r="H56" s="347"/>
      <c r="I56" s="221"/>
      <c r="J56" s="347"/>
      <c r="K56" s="347"/>
      <c r="M56" s="230"/>
      <c r="N56" s="347"/>
      <c r="O56" s="221"/>
      <c r="P56" s="347"/>
      <c r="Q56" s="347"/>
      <c r="R56" s="347"/>
      <c r="S56" s="347"/>
      <c r="T56" s="347"/>
    </row>
    <row r="57" spans="1:20" ht="9.75" customHeight="1" x14ac:dyDescent="0.3">
      <c r="A57" s="346"/>
      <c r="B57" s="347"/>
      <c r="C57" s="347"/>
      <c r="D57" s="347"/>
      <c r="E57" s="347"/>
      <c r="F57" s="347"/>
      <c r="G57" s="347"/>
      <c r="H57" s="347"/>
      <c r="I57" s="347"/>
      <c r="J57" s="347"/>
      <c r="K57" s="347"/>
      <c r="L57" s="347"/>
      <c r="M57" s="347"/>
      <c r="N57" s="347"/>
      <c r="O57" s="347"/>
      <c r="P57" s="347"/>
      <c r="Q57" s="347"/>
      <c r="R57" s="347"/>
      <c r="S57" s="347"/>
      <c r="T57" s="347"/>
    </row>
    <row r="58" spans="1:20" ht="9.75" customHeight="1" x14ac:dyDescent="0.3">
      <c r="A58" s="346"/>
      <c r="B58" s="347"/>
      <c r="C58" s="347"/>
      <c r="D58" s="347"/>
      <c r="E58" s="347"/>
      <c r="F58" s="347"/>
      <c r="G58" s="347"/>
      <c r="H58" s="347"/>
      <c r="I58" s="347"/>
      <c r="J58" s="347"/>
      <c r="K58" s="347"/>
      <c r="L58" s="347"/>
      <c r="M58" s="347"/>
      <c r="N58" s="347"/>
      <c r="O58" s="347"/>
      <c r="P58" s="347"/>
      <c r="Q58" s="347"/>
      <c r="R58" s="347"/>
      <c r="S58" s="347"/>
      <c r="T58" s="347"/>
    </row>
    <row r="59" spans="1:20" ht="9.75" customHeight="1" x14ac:dyDescent="0.3">
      <c r="A59" s="346"/>
      <c r="B59" s="347"/>
      <c r="C59" s="347"/>
      <c r="D59" s="347"/>
      <c r="E59" s="347"/>
      <c r="F59" s="347"/>
      <c r="G59" s="347"/>
      <c r="H59" s="347"/>
      <c r="I59" s="347"/>
      <c r="J59" s="347"/>
      <c r="K59" s="347"/>
      <c r="L59" s="347"/>
      <c r="M59" s="347"/>
      <c r="N59" s="347"/>
      <c r="O59" s="347"/>
      <c r="P59" s="347"/>
      <c r="Q59" s="347"/>
      <c r="R59" s="347"/>
      <c r="S59" s="347"/>
      <c r="T59" s="347"/>
    </row>
    <row r="60" spans="1:20" ht="9.75" customHeight="1" x14ac:dyDescent="0.3">
      <c r="A60" s="346"/>
      <c r="B60" s="347"/>
      <c r="C60" s="347"/>
      <c r="D60" s="347"/>
      <c r="E60" s="347"/>
      <c r="F60" s="347"/>
      <c r="G60" s="347"/>
      <c r="H60" s="347"/>
      <c r="I60" s="347"/>
      <c r="J60" s="347"/>
      <c r="K60" s="347"/>
      <c r="L60" s="347"/>
      <c r="M60" s="347"/>
      <c r="N60" s="347"/>
      <c r="O60" s="347"/>
      <c r="P60" s="347"/>
      <c r="Q60" s="347"/>
      <c r="R60" s="347"/>
      <c r="S60" s="347"/>
      <c r="T60" s="347"/>
    </row>
    <row r="61" spans="1:20" ht="9.75" customHeight="1" x14ac:dyDescent="0.25">
      <c r="A61" s="229"/>
      <c r="B61" s="229" t="s">
        <v>1123</v>
      </c>
      <c r="C61" s="347"/>
      <c r="D61" s="221" t="s">
        <v>865</v>
      </c>
      <c r="E61" s="347"/>
      <c r="F61" s="347"/>
      <c r="G61" s="229" t="s">
        <v>1124</v>
      </c>
      <c r="H61" s="347"/>
      <c r="I61" s="221"/>
      <c r="J61" s="229" t="s">
        <v>866</v>
      </c>
      <c r="K61" s="347"/>
      <c r="L61" s="221"/>
      <c r="M61" s="394" t="s">
        <v>867</v>
      </c>
      <c r="N61" s="347"/>
      <c r="O61" s="221"/>
      <c r="P61" s="394" t="s">
        <v>1125</v>
      </c>
      <c r="Q61" s="347"/>
      <c r="R61" s="221" t="s">
        <v>868</v>
      </c>
      <c r="S61" s="347"/>
      <c r="T61" s="347"/>
    </row>
    <row r="62" spans="1:20" ht="9.75" customHeight="1" x14ac:dyDescent="0.25">
      <c r="A62" s="221" t="s">
        <v>1126</v>
      </c>
      <c r="B62" s="347"/>
      <c r="C62" s="347"/>
      <c r="D62" s="347"/>
      <c r="E62" s="347"/>
      <c r="F62" s="347"/>
      <c r="G62" s="221"/>
      <c r="H62" s="347"/>
      <c r="I62" s="347"/>
      <c r="J62" s="347"/>
      <c r="K62" s="347"/>
      <c r="L62" s="347"/>
      <c r="M62" s="347"/>
      <c r="N62" s="347"/>
      <c r="O62" s="221"/>
      <c r="P62" s="347"/>
      <c r="Q62" s="347"/>
      <c r="R62" s="347"/>
      <c r="S62" s="347"/>
      <c r="T62" s="347"/>
    </row>
    <row r="63" spans="1:20" ht="15.75" customHeight="1" x14ac:dyDescent="0.3">
      <c r="A63" s="346"/>
      <c r="B63" s="346"/>
      <c r="C63" s="346"/>
      <c r="D63" s="346"/>
      <c r="E63" s="346"/>
      <c r="F63" s="346"/>
      <c r="G63" s="346"/>
      <c r="H63" s="346"/>
      <c r="I63" s="346"/>
      <c r="J63" s="346"/>
      <c r="K63" s="346"/>
      <c r="L63" s="346"/>
      <c r="M63" s="346"/>
      <c r="N63" s="346"/>
      <c r="O63" s="346"/>
      <c r="P63" s="346"/>
      <c r="Q63" s="346"/>
      <c r="R63" s="346"/>
      <c r="S63" s="346"/>
      <c r="T63" s="346"/>
    </row>
    <row r="64" spans="1:20" ht="15.75" customHeight="1" x14ac:dyDescent="0.3">
      <c r="A64" s="346"/>
      <c r="B64" s="346"/>
      <c r="C64" s="346"/>
      <c r="D64" s="346"/>
      <c r="E64" s="346"/>
      <c r="F64" s="346"/>
      <c r="G64" s="346"/>
      <c r="H64" s="346"/>
      <c r="I64" s="346"/>
      <c r="J64" s="346"/>
      <c r="K64" s="346"/>
      <c r="L64" s="346"/>
      <c r="M64" s="346"/>
      <c r="N64" s="346"/>
      <c r="O64" s="346"/>
      <c r="P64" s="346"/>
      <c r="Q64" s="346"/>
      <c r="R64" s="346"/>
      <c r="S64" s="346"/>
      <c r="T64" s="346"/>
    </row>
    <row r="65" spans="1:20" ht="15.75" customHeight="1" x14ac:dyDescent="0.3">
      <c r="A65" s="221" t="s">
        <v>1127</v>
      </c>
      <c r="B65" s="228"/>
      <c r="C65" s="228"/>
      <c r="D65" s="221" t="s">
        <v>1128</v>
      </c>
      <c r="E65" s="231"/>
      <c r="F65" s="228"/>
      <c r="G65" s="229" t="s">
        <v>861</v>
      </c>
      <c r="H65" s="229"/>
      <c r="I65" s="221"/>
      <c r="J65" s="394" t="s">
        <v>863</v>
      </c>
      <c r="K65" s="229"/>
      <c r="L65" s="225"/>
      <c r="M65" s="393" t="s">
        <v>873</v>
      </c>
      <c r="N65" s="282"/>
      <c r="O65" s="522" t="s">
        <v>874</v>
      </c>
      <c r="P65" s="522"/>
      <c r="Q65" s="281"/>
      <c r="R65" s="225" t="s">
        <v>875</v>
      </c>
      <c r="S65" s="395"/>
      <c r="T65" s="346"/>
    </row>
    <row r="66" spans="1:20" ht="12" customHeight="1" x14ac:dyDescent="0.3">
      <c r="A66" s="221" t="s">
        <v>1129</v>
      </c>
      <c r="B66" s="228"/>
      <c r="C66" s="228"/>
      <c r="D66" s="221" t="s">
        <v>1130</v>
      </c>
      <c r="E66" s="229"/>
      <c r="F66" s="228"/>
      <c r="G66" s="229"/>
      <c r="H66" s="229"/>
      <c r="I66" s="229"/>
      <c r="J66" s="228"/>
      <c r="K66" s="229"/>
      <c r="L66" s="229"/>
      <c r="M66" s="229"/>
      <c r="N66" s="228"/>
      <c r="O66" s="229"/>
      <c r="P66" s="229"/>
      <c r="Q66" s="229"/>
      <c r="R66" s="228"/>
      <c r="S66" s="232"/>
      <c r="T66" s="346"/>
    </row>
    <row r="67" spans="1:20" ht="15" customHeight="1" x14ac:dyDescent="0.3">
      <c r="A67" s="526" t="s">
        <v>871</v>
      </c>
      <c r="B67" s="532"/>
      <c r="C67" s="532"/>
      <c r="D67" s="532"/>
      <c r="E67" s="532"/>
      <c r="F67" s="532"/>
      <c r="G67" s="532"/>
      <c r="H67" s="532"/>
      <c r="I67" s="532"/>
      <c r="J67" s="532"/>
      <c r="K67" s="532"/>
      <c r="L67" s="532"/>
      <c r="M67" s="532"/>
      <c r="N67" s="532"/>
      <c r="O67" s="532"/>
      <c r="P67" s="532"/>
      <c r="Q67" s="532"/>
      <c r="R67" s="532"/>
      <c r="S67" s="532"/>
      <c r="T67" s="532"/>
    </row>
    <row r="68" spans="1:20" ht="12" customHeight="1" x14ac:dyDescent="0.3">
      <c r="A68" s="221"/>
      <c r="B68" s="228"/>
      <c r="C68" s="228"/>
      <c r="D68" s="221"/>
      <c r="E68" s="229"/>
      <c r="F68" s="228"/>
      <c r="G68" s="229"/>
      <c r="H68" s="229"/>
      <c r="I68" s="229"/>
      <c r="J68" s="228"/>
      <c r="K68" s="229"/>
      <c r="L68" s="229"/>
      <c r="M68" s="229"/>
      <c r="N68" s="228"/>
      <c r="O68" s="229"/>
      <c r="P68" s="229"/>
      <c r="Q68" s="229"/>
      <c r="R68" s="228"/>
      <c r="S68" s="232"/>
      <c r="T68" s="346"/>
    </row>
    <row r="69" spans="1:20" ht="12" customHeight="1" x14ac:dyDescent="0.3">
      <c r="A69" s="221"/>
      <c r="B69" s="228"/>
      <c r="C69" s="228"/>
      <c r="D69" s="221"/>
      <c r="E69" s="229"/>
      <c r="F69" s="228"/>
      <c r="G69" s="229"/>
      <c r="H69" s="229"/>
      <c r="I69" s="229"/>
      <c r="J69" s="228"/>
      <c r="K69" s="229"/>
      <c r="L69" s="229"/>
      <c r="M69" s="229"/>
      <c r="N69" s="228"/>
      <c r="O69" s="229"/>
      <c r="P69" s="229"/>
      <c r="Q69" s="229"/>
      <c r="R69" s="228"/>
      <c r="S69" s="232"/>
      <c r="T69" s="346"/>
    </row>
    <row r="70" spans="1:20" ht="12" customHeight="1" x14ac:dyDescent="0.3">
      <c r="B70" s="394"/>
      <c r="C70" s="228"/>
      <c r="D70" s="221"/>
      <c r="E70" s="229"/>
      <c r="F70" s="228"/>
      <c r="G70" s="229"/>
      <c r="H70" s="229"/>
      <c r="I70" s="229"/>
      <c r="J70" s="228"/>
      <c r="K70" s="229"/>
      <c r="L70" s="229"/>
      <c r="M70" s="229"/>
      <c r="N70" s="228"/>
      <c r="O70" s="229"/>
      <c r="P70" s="229"/>
      <c r="Q70" s="229"/>
      <c r="R70" s="228"/>
      <c r="S70" s="232"/>
      <c r="T70" s="346"/>
    </row>
    <row r="71" spans="1:20" ht="12" customHeight="1" x14ac:dyDescent="0.3">
      <c r="A71" s="221"/>
      <c r="B71" s="394" t="s">
        <v>1131</v>
      </c>
      <c r="C71" s="228"/>
      <c r="D71" s="221"/>
      <c r="E71" s="229"/>
      <c r="F71" s="228"/>
      <c r="G71" s="229"/>
      <c r="H71" s="229"/>
      <c r="I71" s="229"/>
      <c r="J71" s="228"/>
      <c r="K71" s="229"/>
      <c r="L71" s="229"/>
      <c r="M71" s="229"/>
      <c r="N71" s="228"/>
      <c r="O71" s="229"/>
      <c r="P71" s="229"/>
      <c r="Q71" s="229"/>
      <c r="R71" s="228"/>
      <c r="S71" s="232"/>
      <c r="T71" s="346"/>
    </row>
    <row r="72" spans="1:20" ht="14.25" customHeight="1" x14ac:dyDescent="0.3">
      <c r="A72" s="221" t="s">
        <v>1132</v>
      </c>
      <c r="B72" s="229"/>
      <c r="C72" s="229"/>
      <c r="D72" s="223"/>
      <c r="E72" s="223"/>
      <c r="F72" s="229"/>
      <c r="G72" s="223"/>
      <c r="H72" s="223"/>
      <c r="I72" s="229"/>
      <c r="J72" s="229"/>
      <c r="K72" s="229"/>
      <c r="L72" s="223"/>
      <c r="M72" s="229"/>
      <c r="N72" s="229"/>
      <c r="O72" s="229"/>
      <c r="P72" s="223"/>
      <c r="Q72" s="229"/>
      <c r="R72" s="229"/>
      <c r="S72" s="232"/>
      <c r="T72" s="346"/>
    </row>
    <row r="73" spans="1:20" ht="14.25" customHeight="1" x14ac:dyDescent="0.3">
      <c r="A73" s="526" t="s">
        <v>860</v>
      </c>
      <c r="B73" s="532"/>
      <c r="C73" s="532"/>
      <c r="D73" s="532"/>
      <c r="E73" s="532"/>
      <c r="F73" s="532"/>
      <c r="G73" s="532"/>
      <c r="H73" s="532"/>
      <c r="I73" s="532"/>
      <c r="J73" s="532"/>
      <c r="K73" s="532"/>
      <c r="L73" s="532"/>
      <c r="M73" s="532"/>
      <c r="N73" s="532"/>
      <c r="O73" s="532"/>
      <c r="P73" s="532"/>
      <c r="Q73" s="532"/>
      <c r="R73" s="532"/>
      <c r="S73" s="532"/>
      <c r="T73" s="532"/>
    </row>
    <row r="74" spans="1:20" ht="161.25" customHeight="1" x14ac:dyDescent="0.3">
      <c r="A74" s="526"/>
      <c r="B74" s="526"/>
      <c r="C74" s="526"/>
      <c r="D74" s="526"/>
      <c r="E74" s="526"/>
      <c r="F74" s="526"/>
      <c r="G74" s="526"/>
      <c r="H74" s="526"/>
      <c r="I74" s="526"/>
      <c r="J74" s="526"/>
      <c r="K74" s="526"/>
      <c r="L74" s="526"/>
      <c r="M74" s="526"/>
      <c r="N74" s="526"/>
      <c r="O74" s="526"/>
      <c r="P74" s="526"/>
      <c r="Q74" s="526"/>
      <c r="R74" s="526"/>
      <c r="S74" s="526"/>
      <c r="T74" s="526"/>
    </row>
    <row r="75" spans="1:20" ht="14.25" customHeight="1" x14ac:dyDescent="0.3">
      <c r="A75" s="396" t="s">
        <v>714</v>
      </c>
      <c r="C75" s="397"/>
      <c r="D75" s="348"/>
      <c r="E75" s="348"/>
      <c r="F75" s="397"/>
      <c r="G75" s="348"/>
      <c r="H75" s="348"/>
      <c r="I75" s="397"/>
      <c r="J75" s="397"/>
      <c r="K75" s="397"/>
      <c r="L75" s="348"/>
      <c r="M75" s="397"/>
      <c r="N75" s="397"/>
      <c r="O75" s="397"/>
      <c r="P75" s="348"/>
      <c r="Q75" s="397"/>
      <c r="R75" s="397"/>
      <c r="S75" s="397"/>
      <c r="T75" s="348"/>
    </row>
    <row r="76" spans="1:20" ht="15.75" customHeight="1" thickBot="1" x14ac:dyDescent="0.35">
      <c r="A76" s="526" t="s">
        <v>13</v>
      </c>
      <c r="B76" s="526"/>
      <c r="C76" s="526"/>
      <c r="D76" s="526"/>
      <c r="E76" s="526"/>
      <c r="F76" s="526"/>
      <c r="G76" s="526"/>
      <c r="H76" s="526"/>
      <c r="I76" s="526"/>
      <c r="J76" s="526"/>
      <c r="K76" s="526"/>
      <c r="L76" s="526"/>
      <c r="M76" s="526"/>
      <c r="N76" s="526"/>
      <c r="O76" s="526"/>
      <c r="P76" s="526"/>
      <c r="Q76" s="526"/>
      <c r="R76" s="526"/>
      <c r="S76" s="526"/>
      <c r="T76" s="526"/>
    </row>
    <row r="77" spans="1:20" x14ac:dyDescent="0.25">
      <c r="A77" s="236"/>
      <c r="B77" s="236"/>
      <c r="C77" s="236"/>
      <c r="D77" s="535" t="s">
        <v>14</v>
      </c>
      <c r="E77" s="536"/>
      <c r="F77" s="536"/>
      <c r="G77" s="536"/>
      <c r="H77" s="536"/>
      <c r="I77" s="536"/>
      <c r="J77" s="536"/>
      <c r="K77" s="536"/>
      <c r="L77" s="539" t="s">
        <v>701</v>
      </c>
      <c r="M77" s="540"/>
      <c r="N77" s="540"/>
      <c r="O77" s="541"/>
      <c r="P77" s="236"/>
      <c r="Q77" s="236"/>
      <c r="R77" s="236"/>
      <c r="S77" s="236"/>
      <c r="T77" s="236"/>
    </row>
    <row r="78" spans="1:20" x14ac:dyDescent="0.25">
      <c r="A78" s="236"/>
      <c r="B78" s="236"/>
      <c r="C78" s="236"/>
      <c r="D78" s="537"/>
      <c r="E78" s="538"/>
      <c r="F78" s="538"/>
      <c r="G78" s="538"/>
      <c r="H78" s="538"/>
      <c r="I78" s="538"/>
      <c r="J78" s="538"/>
      <c r="K78" s="538"/>
      <c r="L78" s="542" t="s">
        <v>15</v>
      </c>
      <c r="M78" s="543"/>
      <c r="N78" s="544" t="s">
        <v>16</v>
      </c>
      <c r="O78" s="545"/>
      <c r="P78" s="236"/>
      <c r="Q78" s="236"/>
      <c r="R78" s="236"/>
      <c r="S78" s="236"/>
      <c r="T78" s="236"/>
    </row>
    <row r="79" spans="1:20" x14ac:dyDescent="0.25">
      <c r="A79" s="236"/>
      <c r="B79" s="236"/>
      <c r="C79" s="236"/>
      <c r="D79" s="547" t="s">
        <v>521</v>
      </c>
      <c r="E79" s="548"/>
      <c r="F79" s="548"/>
      <c r="G79" s="548"/>
      <c r="H79" s="548"/>
      <c r="I79" s="548"/>
      <c r="J79" s="548"/>
      <c r="K79" s="548"/>
      <c r="L79" s="549" t="s">
        <v>508</v>
      </c>
      <c r="M79" s="550"/>
      <c r="N79" s="550"/>
      <c r="O79" s="551"/>
      <c r="P79" s="236"/>
      <c r="Q79" s="236"/>
      <c r="R79" s="236"/>
      <c r="S79" s="236"/>
      <c r="T79" s="236"/>
    </row>
    <row r="80" spans="1:20" x14ac:dyDescent="0.25">
      <c r="A80" s="236"/>
      <c r="B80" s="236"/>
      <c r="C80" s="236"/>
      <c r="D80" s="547" t="s">
        <v>520</v>
      </c>
      <c r="E80" s="548"/>
      <c r="F80" s="548"/>
      <c r="G80" s="548"/>
      <c r="H80" s="548"/>
      <c r="I80" s="548"/>
      <c r="J80" s="548"/>
      <c r="K80" s="548"/>
      <c r="L80" s="552" t="s">
        <v>686</v>
      </c>
      <c r="M80" s="550"/>
      <c r="N80" s="550"/>
      <c r="O80" s="551"/>
      <c r="P80" s="236"/>
      <c r="Q80" s="236"/>
      <c r="R80" s="236"/>
      <c r="S80" s="236"/>
      <c r="T80" s="236"/>
    </row>
    <row r="81" spans="1:20" x14ac:dyDescent="0.25">
      <c r="A81" s="236"/>
      <c r="B81" s="236"/>
      <c r="C81" s="236"/>
      <c r="D81" s="547" t="s">
        <v>141</v>
      </c>
      <c r="E81" s="548"/>
      <c r="F81" s="548"/>
      <c r="G81" s="548"/>
      <c r="H81" s="548"/>
      <c r="I81" s="548"/>
      <c r="J81" s="548"/>
      <c r="K81" s="548"/>
      <c r="L81" s="549" t="s">
        <v>449</v>
      </c>
      <c r="M81" s="550"/>
      <c r="N81" s="550"/>
      <c r="O81" s="551"/>
      <c r="P81" s="236"/>
      <c r="Q81" s="236"/>
      <c r="R81" s="236"/>
      <c r="S81" s="236"/>
      <c r="T81" s="236"/>
    </row>
    <row r="82" spans="1:20" ht="16.5" customHeight="1" x14ac:dyDescent="0.25">
      <c r="A82" s="236"/>
      <c r="B82" s="236"/>
      <c r="C82" s="236"/>
      <c r="D82" s="553" t="s">
        <v>17</v>
      </c>
      <c r="E82" s="554"/>
      <c r="F82" s="554"/>
      <c r="G82" s="554"/>
      <c r="H82" s="554"/>
      <c r="I82" s="554"/>
      <c r="J82" s="554"/>
      <c r="K82" s="554"/>
      <c r="L82" s="549">
        <v>14.7</v>
      </c>
      <c r="M82" s="550"/>
      <c r="N82" s="550"/>
      <c r="O82" s="551"/>
      <c r="P82" s="236"/>
      <c r="Q82" s="236"/>
      <c r="R82" s="236"/>
      <c r="S82" s="236"/>
      <c r="T82" s="236"/>
    </row>
    <row r="83" spans="1:20" ht="15" customHeight="1" thickBot="1" x14ac:dyDescent="0.3">
      <c r="A83" s="236"/>
      <c r="B83" s="236"/>
      <c r="C83" s="236"/>
      <c r="D83" s="555" t="s">
        <v>18</v>
      </c>
      <c r="E83" s="556"/>
      <c r="F83" s="556"/>
      <c r="G83" s="556"/>
      <c r="H83" s="556"/>
      <c r="I83" s="556"/>
      <c r="J83" s="556"/>
      <c r="K83" s="556"/>
      <c r="L83" s="557" t="s">
        <v>57</v>
      </c>
      <c r="M83" s="558"/>
      <c r="N83" s="559">
        <v>16.5</v>
      </c>
      <c r="O83" s="560"/>
      <c r="P83" s="236"/>
      <c r="Q83" s="236"/>
      <c r="R83" s="236"/>
      <c r="S83" s="236"/>
      <c r="T83" s="236"/>
    </row>
    <row r="84" spans="1:20" ht="14.25" customHeight="1" x14ac:dyDescent="0.25">
      <c r="A84" s="546" t="s">
        <v>509</v>
      </c>
      <c r="B84" s="546"/>
      <c r="C84" s="546"/>
      <c r="D84" s="546"/>
      <c r="E84" s="546"/>
      <c r="F84" s="546"/>
      <c r="G84" s="546"/>
      <c r="H84" s="546"/>
      <c r="I84" s="546"/>
      <c r="J84" s="546"/>
      <c r="K84" s="546"/>
      <c r="L84" s="546"/>
      <c r="M84" s="546"/>
      <c r="N84" s="546"/>
      <c r="O84" s="546"/>
      <c r="P84" s="546"/>
      <c r="Q84" s="546"/>
      <c r="R84" s="546"/>
      <c r="S84" s="546"/>
      <c r="T84" s="546"/>
    </row>
    <row r="85" spans="1:20" ht="14.25" customHeight="1" x14ac:dyDescent="0.25">
      <c r="A85" s="546"/>
      <c r="B85" s="546"/>
      <c r="C85" s="546"/>
      <c r="D85" s="546"/>
      <c r="E85" s="546"/>
      <c r="F85" s="546"/>
      <c r="G85" s="546"/>
      <c r="H85" s="546"/>
      <c r="I85" s="546"/>
      <c r="J85" s="546"/>
      <c r="K85" s="546"/>
      <c r="L85" s="546"/>
      <c r="M85" s="546"/>
      <c r="N85" s="546"/>
      <c r="O85" s="546"/>
      <c r="P85" s="546"/>
      <c r="Q85" s="546"/>
      <c r="R85" s="546"/>
      <c r="S85" s="546"/>
      <c r="T85" s="546"/>
    </row>
    <row r="86" spans="1:20" ht="14.25" customHeight="1" x14ac:dyDescent="0.25">
      <c r="A86" s="561" t="s">
        <v>702</v>
      </c>
      <c r="B86" s="561"/>
      <c r="C86" s="561"/>
      <c r="D86" s="561"/>
      <c r="E86" s="561"/>
      <c r="F86" s="561"/>
      <c r="G86" s="561"/>
      <c r="H86" s="561"/>
      <c r="I86" s="561"/>
      <c r="J86" s="561"/>
      <c r="K86" s="561"/>
      <c r="L86" s="561"/>
      <c r="M86" s="561"/>
      <c r="N86" s="561"/>
      <c r="O86" s="561"/>
      <c r="P86" s="561"/>
      <c r="Q86" s="561"/>
      <c r="R86" s="561"/>
      <c r="S86" s="561"/>
      <c r="T86" s="561"/>
    </row>
    <row r="87" spans="1:20" ht="14.25" customHeight="1" x14ac:dyDescent="0.25">
      <c r="A87" s="561"/>
      <c r="B87" s="561"/>
      <c r="C87" s="561"/>
      <c r="D87" s="561"/>
      <c r="E87" s="561"/>
      <c r="F87" s="561"/>
      <c r="G87" s="561"/>
      <c r="H87" s="561"/>
      <c r="I87" s="561"/>
      <c r="J87" s="561"/>
      <c r="K87" s="561"/>
      <c r="L87" s="561"/>
      <c r="M87" s="561"/>
      <c r="N87" s="561"/>
      <c r="O87" s="561"/>
      <c r="P87" s="561"/>
      <c r="Q87" s="561"/>
      <c r="R87" s="561"/>
      <c r="S87" s="561"/>
      <c r="T87" s="561"/>
    </row>
    <row r="88" spans="1:20" ht="14.25" customHeight="1" x14ac:dyDescent="0.25">
      <c r="A88" s="321" t="s">
        <v>510</v>
      </c>
      <c r="B88" s="398"/>
      <c r="C88" s="398"/>
      <c r="D88" s="398"/>
      <c r="E88" s="398"/>
      <c r="F88" s="398"/>
      <c r="G88" s="398"/>
      <c r="H88" s="398"/>
      <c r="I88" s="398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</row>
    <row r="89" spans="1:20" ht="8.25" customHeight="1" x14ac:dyDescent="0.25">
      <c r="A89" s="561"/>
      <c r="B89" s="561"/>
      <c r="C89" s="561"/>
      <c r="D89" s="561"/>
      <c r="E89" s="561"/>
      <c r="F89" s="561"/>
      <c r="G89" s="561"/>
      <c r="H89" s="561"/>
      <c r="I89" s="561"/>
      <c r="J89" s="561"/>
      <c r="K89" s="561"/>
      <c r="L89" s="561"/>
      <c r="M89" s="561"/>
      <c r="N89" s="561"/>
      <c r="O89" s="561"/>
      <c r="P89" s="561"/>
      <c r="Q89" s="561"/>
      <c r="R89" s="561"/>
      <c r="S89" s="561"/>
      <c r="T89" s="561"/>
    </row>
    <row r="90" spans="1:20" ht="8.25" customHeight="1" x14ac:dyDescent="0.25">
      <c r="A90" s="561"/>
      <c r="B90" s="561"/>
      <c r="C90" s="561"/>
      <c r="D90" s="561"/>
      <c r="E90" s="561"/>
      <c r="F90" s="561"/>
      <c r="G90" s="561"/>
      <c r="H90" s="561"/>
      <c r="I90" s="561"/>
      <c r="J90" s="561"/>
      <c r="K90" s="561"/>
      <c r="L90" s="561"/>
      <c r="M90" s="561"/>
      <c r="N90" s="561"/>
      <c r="O90" s="561"/>
      <c r="P90" s="561"/>
      <c r="Q90" s="561"/>
      <c r="R90" s="561"/>
      <c r="S90" s="561"/>
      <c r="T90" s="561"/>
    </row>
    <row r="91" spans="1:20" ht="27.6" customHeight="1" x14ac:dyDescent="0.25">
      <c r="A91" s="562" t="s">
        <v>1133</v>
      </c>
      <c r="B91" s="562"/>
      <c r="C91" s="562"/>
      <c r="D91" s="562"/>
      <c r="E91" s="562"/>
      <c r="F91" s="562"/>
      <c r="G91" s="562"/>
      <c r="H91" s="562"/>
      <c r="I91" s="562"/>
      <c r="J91" s="562"/>
      <c r="K91" s="562"/>
      <c r="L91" s="562"/>
      <c r="M91" s="562"/>
      <c r="N91" s="562"/>
      <c r="O91" s="562"/>
      <c r="P91" s="562"/>
      <c r="Q91" s="562"/>
      <c r="R91" s="562"/>
      <c r="S91" s="562"/>
      <c r="T91" s="562"/>
    </row>
    <row r="92" spans="1:20" x14ac:dyDescent="0.25">
      <c r="A92" s="236"/>
      <c r="B92" s="236"/>
      <c r="C92" s="236"/>
      <c r="D92" s="236"/>
      <c r="E92" s="236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</row>
    <row r="93" spans="1:20" ht="10.5" customHeight="1" x14ac:dyDescent="0.25">
      <c r="A93" s="236"/>
      <c r="B93" s="236"/>
      <c r="C93" s="236"/>
      <c r="D93" s="236"/>
      <c r="E93" s="236"/>
      <c r="F93" s="236"/>
      <c r="G93" s="236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</row>
    <row r="94" spans="1:20" ht="15.75" customHeight="1" x14ac:dyDescent="0.25">
      <c r="A94" s="236"/>
      <c r="B94" s="236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</row>
    <row r="95" spans="1:20" ht="15" customHeight="1" x14ac:dyDescent="0.25">
      <c r="A95" s="563" t="s">
        <v>19</v>
      </c>
      <c r="B95" s="563"/>
      <c r="C95" s="563"/>
      <c r="D95" s="563"/>
      <c r="E95" s="563"/>
      <c r="F95" s="563"/>
      <c r="G95" s="563"/>
      <c r="H95" s="563"/>
      <c r="I95" s="563"/>
      <c r="J95" s="563"/>
      <c r="K95" s="563"/>
      <c r="L95" s="563"/>
      <c r="M95" s="563"/>
      <c r="N95" s="563"/>
      <c r="O95" s="563"/>
      <c r="P95" s="563"/>
      <c r="Q95" s="563"/>
      <c r="R95" s="563"/>
      <c r="S95" s="563"/>
      <c r="T95" s="563"/>
    </row>
    <row r="96" spans="1:20" x14ac:dyDescent="0.25">
      <c r="A96" s="563"/>
      <c r="B96" s="563"/>
      <c r="C96" s="563"/>
      <c r="D96" s="563"/>
      <c r="E96" s="563"/>
      <c r="F96" s="563"/>
      <c r="G96" s="563"/>
      <c r="H96" s="563"/>
      <c r="I96" s="563"/>
      <c r="J96" s="563"/>
      <c r="K96" s="563"/>
      <c r="L96" s="563"/>
      <c r="M96" s="563"/>
      <c r="N96" s="563"/>
      <c r="O96" s="563"/>
      <c r="P96" s="563"/>
      <c r="Q96" s="563"/>
      <c r="R96" s="563"/>
      <c r="S96" s="563"/>
      <c r="T96" s="563"/>
    </row>
    <row r="97" spans="1:20" x14ac:dyDescent="0.25">
      <c r="A97" s="563"/>
      <c r="B97" s="563"/>
      <c r="C97" s="563"/>
      <c r="D97" s="563"/>
      <c r="E97" s="563"/>
      <c r="F97" s="563"/>
      <c r="G97" s="563"/>
      <c r="H97" s="563"/>
      <c r="I97" s="563"/>
      <c r="J97" s="563"/>
      <c r="K97" s="563"/>
      <c r="L97" s="563"/>
      <c r="M97" s="563"/>
      <c r="N97" s="563"/>
      <c r="O97" s="563"/>
      <c r="P97" s="563"/>
      <c r="Q97" s="563"/>
      <c r="R97" s="563"/>
      <c r="S97" s="563"/>
      <c r="T97" s="563"/>
    </row>
  </sheetData>
  <sheetProtection password="BE26" sheet="1" objects="1" scenarios="1"/>
  <mergeCells count="52">
    <mergeCell ref="A86:T87"/>
    <mergeCell ref="A89:T89"/>
    <mergeCell ref="A90:T90"/>
    <mergeCell ref="A91:T91"/>
    <mergeCell ref="A95:T97"/>
    <mergeCell ref="A84:T85"/>
    <mergeCell ref="D79:K79"/>
    <mergeCell ref="L79:O79"/>
    <mergeCell ref="D80:K80"/>
    <mergeCell ref="L80:O80"/>
    <mergeCell ref="D81:K81"/>
    <mergeCell ref="L81:O81"/>
    <mergeCell ref="D82:K82"/>
    <mergeCell ref="L82:O82"/>
    <mergeCell ref="D83:K83"/>
    <mergeCell ref="L83:M83"/>
    <mergeCell ref="N83:O83"/>
    <mergeCell ref="A67:T67"/>
    <mergeCell ref="A73:T73"/>
    <mergeCell ref="A74:T74"/>
    <mergeCell ref="A76:T76"/>
    <mergeCell ref="D77:K78"/>
    <mergeCell ref="L77:O77"/>
    <mergeCell ref="L78:M78"/>
    <mergeCell ref="N78:O78"/>
    <mergeCell ref="O65:P65"/>
    <mergeCell ref="A15:B15"/>
    <mergeCell ref="R15:T15"/>
    <mergeCell ref="A33:T33"/>
    <mergeCell ref="A34:T34"/>
    <mergeCell ref="A36:T36"/>
    <mergeCell ref="O38:P38"/>
    <mergeCell ref="R38:S38"/>
    <mergeCell ref="R39:S39"/>
    <mergeCell ref="O42:P42"/>
    <mergeCell ref="A43:B43"/>
    <mergeCell ref="A50:T50"/>
    <mergeCell ref="A51:T51"/>
    <mergeCell ref="A12:T12"/>
    <mergeCell ref="A13:B14"/>
    <mergeCell ref="C13:G14"/>
    <mergeCell ref="H13:L14"/>
    <mergeCell ref="M13:Q14"/>
    <mergeCell ref="R13:T14"/>
    <mergeCell ref="A1:D1"/>
    <mergeCell ref="A2:T2"/>
    <mergeCell ref="A3:T3"/>
    <mergeCell ref="A4:T4"/>
    <mergeCell ref="C11:G11"/>
    <mergeCell ref="H11:L11"/>
    <mergeCell ref="M11:Q11"/>
    <mergeCell ref="R11:T11"/>
  </mergeCells>
  <hyperlinks>
    <hyperlink ref="A1:D1" location="Содержание!A1" display="Вернуться к содержанию"/>
  </hyperlinks>
  <pageMargins left="0.70866141732283461" right="0.70866141732283461" top="0.74803149606299213" bottom="0.74803149606299213" header="0.31496062992125984" footer="0.31496062992125984"/>
  <pageSetup paperSize="9" scale="41" orientation="portrait" r:id="rId1"/>
  <rowBreaks count="1" manualBreakCount="1">
    <brk id="36" max="16383" man="1"/>
  </rowBreaks>
  <colBreaks count="1" manualBreakCount="1">
    <brk id="1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97"/>
  <sheetViews>
    <sheetView showRowColHeaders="0" zoomScale="80" zoomScaleNormal="80" zoomScaleSheetLayoutView="85" workbookViewId="0">
      <pane ySplit="1" topLeftCell="A2" activePane="bottomLeft" state="frozen"/>
      <selection pane="bottomLeft" activeCell="J33" sqref="J33"/>
    </sheetView>
  </sheetViews>
  <sheetFormatPr defaultColWidth="0" defaultRowHeight="15" zeroHeight="1" x14ac:dyDescent="0.25"/>
  <cols>
    <col min="1" max="3" width="6.140625" style="351" customWidth="1"/>
    <col min="4" max="4" width="8.140625" style="351" customWidth="1"/>
    <col min="5" max="5" width="7" style="351" customWidth="1"/>
    <col min="6" max="6" width="6.85546875" style="351" customWidth="1"/>
    <col min="7" max="7" width="8" style="351" customWidth="1"/>
    <col min="8" max="9" width="6.140625" style="351" customWidth="1"/>
    <col min="10" max="10" width="6" style="351" customWidth="1"/>
    <col min="11" max="11" width="6.28515625" style="351" customWidth="1"/>
    <col min="12" max="12" width="6.5703125" style="351" customWidth="1"/>
    <col min="13" max="15" width="6.140625" style="351" customWidth="1"/>
    <col min="16" max="16" width="7.7109375" style="351" customWidth="1"/>
    <col min="17" max="19" width="6.140625" style="351" customWidth="1"/>
    <col min="20" max="20" width="5.42578125" style="351" customWidth="1"/>
    <col min="21" max="22" width="9.140625" style="351" customWidth="1"/>
    <col min="23" max="23" width="10.42578125" style="351" customWidth="1"/>
    <col min="24" max="24" width="12.140625" style="351" customWidth="1"/>
    <col min="25" max="25" width="11.140625" style="351" customWidth="1"/>
    <col min="26" max="26" width="9.140625" style="351" customWidth="1"/>
    <col min="27" max="27" width="12.5703125" style="351" customWidth="1"/>
    <col min="28" max="28" width="20.42578125" style="351" customWidth="1"/>
    <col min="29" max="31" width="0" style="351" hidden="1" customWidth="1"/>
    <col min="32" max="16384" width="9.140625" style="351" hidden="1"/>
  </cols>
  <sheetData>
    <row r="1" spans="1:28" ht="18.75" x14ac:dyDescent="0.3">
      <c r="A1" s="834" t="s">
        <v>61</v>
      </c>
      <c r="B1" s="834"/>
      <c r="C1" s="834"/>
      <c r="D1" s="834"/>
      <c r="E1" s="236"/>
      <c r="F1" s="236"/>
      <c r="H1" s="236"/>
      <c r="I1" s="236"/>
      <c r="J1" s="236"/>
      <c r="L1" s="236"/>
      <c r="M1" s="236"/>
      <c r="N1" s="236"/>
      <c r="O1" s="236"/>
      <c r="P1" s="452" t="s">
        <v>640</v>
      </c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</row>
    <row r="2" spans="1:28" ht="23.25" customHeight="1" x14ac:dyDescent="0.25">
      <c r="A2" s="453" t="s">
        <v>648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M2" s="453" t="s">
        <v>649</v>
      </c>
      <c r="N2" s="236"/>
      <c r="O2" s="236"/>
      <c r="P2" s="236"/>
      <c r="Q2" s="236"/>
      <c r="R2" s="236"/>
      <c r="S2" s="236"/>
      <c r="T2" s="236"/>
      <c r="U2" s="236"/>
      <c r="W2" s="453" t="s">
        <v>650</v>
      </c>
      <c r="Y2" s="236"/>
      <c r="Z2" s="236"/>
      <c r="AA2" s="236"/>
      <c r="AB2" s="236"/>
    </row>
    <row r="3" spans="1:28" ht="23.25" customHeight="1" x14ac:dyDescent="0.25">
      <c r="A3" s="236"/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</row>
    <row r="4" spans="1:28" ht="23.25" customHeight="1" x14ac:dyDescent="0.25">
      <c r="A4" s="236"/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</row>
    <row r="5" spans="1:28" ht="23.25" customHeight="1" x14ac:dyDescent="0.25">
      <c r="A5" s="236"/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</row>
    <row r="6" spans="1:28" ht="23.25" customHeight="1" x14ac:dyDescent="0.25">
      <c r="A6" s="236"/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</row>
    <row r="7" spans="1:28" ht="23.25" customHeight="1" x14ac:dyDescent="0.25">
      <c r="A7" s="236"/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  <c r="AA7" s="236"/>
      <c r="AB7" s="236"/>
    </row>
    <row r="8" spans="1:28" ht="23.25" customHeight="1" x14ac:dyDescent="0.25">
      <c r="A8" s="236"/>
      <c r="B8" s="236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  <c r="AA8" s="236"/>
      <c r="AB8" s="236"/>
    </row>
    <row r="9" spans="1:28" ht="39" customHeight="1" x14ac:dyDescent="0.25">
      <c r="A9" s="236"/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  <c r="AA9" s="236"/>
      <c r="AB9" s="236"/>
    </row>
    <row r="10" spans="1:28" ht="123" customHeight="1" x14ac:dyDescent="0.25">
      <c r="A10" s="835" t="s">
        <v>1144</v>
      </c>
      <c r="B10" s="836"/>
      <c r="C10" s="836"/>
      <c r="D10" s="836"/>
      <c r="E10" s="836"/>
      <c r="F10" s="836"/>
      <c r="G10" s="836"/>
      <c r="H10" s="836"/>
      <c r="I10" s="836"/>
      <c r="J10" s="836"/>
      <c r="K10" s="836"/>
      <c r="L10" s="837" t="s">
        <v>688</v>
      </c>
      <c r="M10" s="838"/>
      <c r="N10" s="838"/>
      <c r="O10" s="838"/>
      <c r="P10" s="838"/>
      <c r="Q10" s="838"/>
      <c r="R10" s="838"/>
      <c r="S10" s="838"/>
      <c r="T10" s="838"/>
      <c r="U10" s="838"/>
      <c r="V10" s="838"/>
      <c r="W10" s="837" t="s">
        <v>689</v>
      </c>
      <c r="X10" s="838"/>
      <c r="Y10" s="838"/>
      <c r="Z10" s="838"/>
      <c r="AA10" s="838"/>
      <c r="AB10" s="838"/>
    </row>
    <row r="11" spans="1:28" ht="23.25" customHeight="1" x14ac:dyDescent="0.25">
      <c r="A11" s="657" t="s">
        <v>674</v>
      </c>
      <c r="B11" s="657"/>
      <c r="C11" s="657"/>
      <c r="D11" s="657"/>
      <c r="E11" s="657"/>
      <c r="F11" s="657"/>
      <c r="G11" s="657"/>
      <c r="H11" s="657"/>
      <c r="I11" s="657"/>
      <c r="J11" s="657"/>
      <c r="K11" s="657"/>
      <c r="L11" s="657"/>
      <c r="M11" s="657"/>
      <c r="N11" s="657"/>
      <c r="O11" s="657"/>
      <c r="P11" s="657"/>
      <c r="Q11" s="657"/>
      <c r="R11" s="657"/>
      <c r="S11" s="657"/>
      <c r="T11" s="657"/>
      <c r="U11" s="657"/>
      <c r="V11" s="657"/>
      <c r="W11" s="657"/>
      <c r="X11" s="657"/>
      <c r="Y11" s="657"/>
      <c r="Z11" s="657"/>
      <c r="AA11" s="657"/>
      <c r="AB11" s="657"/>
    </row>
    <row r="12" spans="1:28" x14ac:dyDescent="0.25">
      <c r="A12" s="236"/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  <c r="AA12" s="236"/>
      <c r="AB12" s="236"/>
    </row>
    <row r="13" spans="1:28" x14ac:dyDescent="0.25">
      <c r="A13" s="236"/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  <c r="AA13" s="236"/>
      <c r="AB13" s="236"/>
    </row>
    <row r="14" spans="1:28" x14ac:dyDescent="0.25">
      <c r="A14" s="236"/>
      <c r="B14" s="236"/>
      <c r="C14" s="236"/>
      <c r="D14" s="236"/>
      <c r="E14" s="236"/>
      <c r="F14" s="236"/>
      <c r="G14" s="236"/>
      <c r="H14" s="236"/>
      <c r="I14" s="236"/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  <c r="AA14" s="236"/>
      <c r="AB14" s="236"/>
    </row>
    <row r="15" spans="1:28" x14ac:dyDescent="0.25">
      <c r="A15" s="236"/>
      <c r="B15" s="236"/>
      <c r="C15" s="236"/>
      <c r="D15" s="236"/>
      <c r="E15" s="236"/>
      <c r="F15" s="236"/>
      <c r="G15" s="236"/>
      <c r="H15" s="236"/>
      <c r="I15" s="236"/>
      <c r="J15" s="236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</row>
    <row r="16" spans="1:28" x14ac:dyDescent="0.25">
      <c r="A16" s="236"/>
      <c r="B16" s="236"/>
      <c r="C16" s="236"/>
      <c r="D16" s="236"/>
      <c r="E16" s="236"/>
      <c r="F16" s="236"/>
      <c r="G16" s="236"/>
      <c r="H16" s="236"/>
      <c r="I16" s="236"/>
      <c r="J16" s="236"/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  <c r="AA16" s="236"/>
      <c r="AB16" s="236"/>
    </row>
    <row r="17" spans="1:28" x14ac:dyDescent="0.25">
      <c r="A17" s="236"/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  <c r="AA17" s="236"/>
      <c r="AB17" s="236"/>
    </row>
    <row r="18" spans="1:28" x14ac:dyDescent="0.25">
      <c r="A18" s="833" t="s">
        <v>2</v>
      </c>
      <c r="B18" s="833"/>
      <c r="C18" s="833"/>
      <c r="D18" s="833"/>
      <c r="F18" s="454" t="s">
        <v>3</v>
      </c>
      <c r="G18" s="454"/>
      <c r="H18" s="236"/>
      <c r="J18" s="454" t="s">
        <v>4</v>
      </c>
      <c r="K18" s="236"/>
      <c r="L18" s="236"/>
      <c r="N18" s="454" t="s">
        <v>5</v>
      </c>
      <c r="O18" s="236"/>
      <c r="P18" s="236"/>
      <c r="R18" s="454" t="s">
        <v>6</v>
      </c>
      <c r="T18" s="454"/>
      <c r="U18" s="236"/>
      <c r="V18" s="236"/>
      <c r="W18" s="455" t="s">
        <v>480</v>
      </c>
      <c r="X18" s="236"/>
      <c r="Y18" s="236"/>
      <c r="Z18" s="236"/>
      <c r="AA18" s="455" t="s">
        <v>643</v>
      </c>
      <c r="AB18" s="236"/>
    </row>
    <row r="19" spans="1:28" ht="15.75" thickBot="1" x14ac:dyDescent="0.3">
      <c r="A19" s="842" t="s">
        <v>475</v>
      </c>
      <c r="B19" s="842"/>
      <c r="C19" s="842"/>
      <c r="D19" s="842"/>
      <c r="E19" s="842"/>
      <c r="F19" s="842"/>
      <c r="G19" s="842"/>
      <c r="H19" s="842"/>
      <c r="I19" s="842"/>
      <c r="J19" s="842"/>
      <c r="K19" s="842"/>
      <c r="L19" s="842"/>
      <c r="M19" s="842"/>
      <c r="N19" s="842"/>
      <c r="O19" s="842"/>
      <c r="P19" s="842"/>
      <c r="Q19" s="842"/>
      <c r="R19" s="842"/>
      <c r="S19" s="842"/>
      <c r="T19" s="842"/>
      <c r="U19" s="236"/>
      <c r="V19" s="236"/>
      <c r="W19" s="456" t="s">
        <v>642</v>
      </c>
      <c r="X19" s="236"/>
      <c r="Y19" s="236"/>
      <c r="Z19" s="236"/>
      <c r="AA19" s="456" t="s">
        <v>644</v>
      </c>
      <c r="AB19" s="236"/>
    </row>
    <row r="20" spans="1:28" ht="15.75" thickBot="1" x14ac:dyDescent="0.3">
      <c r="A20" s="508" t="s">
        <v>476</v>
      </c>
      <c r="B20" s="508"/>
      <c r="C20" s="508"/>
      <c r="D20" s="508"/>
      <c r="E20" s="508"/>
      <c r="F20" s="508"/>
      <c r="G20" s="508"/>
      <c r="H20" s="508"/>
      <c r="I20" s="508"/>
      <c r="J20" s="508"/>
      <c r="K20" s="508"/>
      <c r="L20" s="508"/>
      <c r="M20" s="508"/>
      <c r="N20" s="508"/>
      <c r="O20" s="508"/>
      <c r="P20" s="508"/>
      <c r="Q20" s="508"/>
      <c r="R20" s="508"/>
      <c r="S20" s="508"/>
      <c r="T20" s="508"/>
      <c r="U20" s="523" t="s">
        <v>1145</v>
      </c>
      <c r="V20" s="524"/>
      <c r="W20" s="524"/>
      <c r="X20" s="524"/>
      <c r="Y20" s="525"/>
      <c r="Z20" s="523" t="s">
        <v>1145</v>
      </c>
      <c r="AA20" s="524"/>
      <c r="AB20" s="525"/>
    </row>
    <row r="21" spans="1:28" ht="15.75" thickBot="1" x14ac:dyDescent="0.3">
      <c r="A21" s="510" t="s">
        <v>7</v>
      </c>
      <c r="B21" s="511"/>
      <c r="C21" s="510" t="s">
        <v>7</v>
      </c>
      <c r="D21" s="514"/>
      <c r="E21" s="514"/>
      <c r="F21" s="514"/>
      <c r="G21" s="511"/>
      <c r="H21" s="510" t="s">
        <v>9</v>
      </c>
      <c r="I21" s="514"/>
      <c r="J21" s="514"/>
      <c r="K21" s="514"/>
      <c r="L21" s="511"/>
      <c r="M21" s="510" t="s">
        <v>9</v>
      </c>
      <c r="N21" s="514"/>
      <c r="O21" s="514"/>
      <c r="P21" s="514"/>
      <c r="Q21" s="511"/>
      <c r="R21" s="516" t="s">
        <v>10</v>
      </c>
      <c r="S21" s="517"/>
      <c r="T21" s="518"/>
      <c r="U21" s="523" t="s">
        <v>477</v>
      </c>
      <c r="V21" s="524"/>
      <c r="W21" s="524"/>
      <c r="X21" s="524"/>
      <c r="Y21" s="525"/>
      <c r="Z21" s="523" t="s">
        <v>477</v>
      </c>
      <c r="AA21" s="524"/>
      <c r="AB21" s="525"/>
    </row>
    <row r="22" spans="1:28" ht="15.75" thickBot="1" x14ac:dyDescent="0.3">
      <c r="A22" s="512"/>
      <c r="B22" s="513"/>
      <c r="C22" s="512"/>
      <c r="D22" s="515"/>
      <c r="E22" s="515"/>
      <c r="F22" s="515"/>
      <c r="G22" s="513"/>
      <c r="H22" s="512"/>
      <c r="I22" s="515"/>
      <c r="J22" s="515"/>
      <c r="K22" s="515"/>
      <c r="L22" s="513"/>
      <c r="M22" s="512"/>
      <c r="N22" s="515"/>
      <c r="O22" s="515"/>
      <c r="P22" s="515"/>
      <c r="Q22" s="513"/>
      <c r="R22" s="519"/>
      <c r="S22" s="520"/>
      <c r="T22" s="521"/>
      <c r="U22" s="843" t="s">
        <v>478</v>
      </c>
      <c r="V22" s="672"/>
      <c r="W22" s="672"/>
      <c r="X22" s="672"/>
      <c r="Y22" s="673"/>
      <c r="Z22" s="523" t="s">
        <v>478</v>
      </c>
      <c r="AA22" s="524"/>
      <c r="AB22" s="525"/>
    </row>
    <row r="23" spans="1:28" ht="15.75" thickBot="1" x14ac:dyDescent="0.3">
      <c r="A23" s="523" t="s">
        <v>1100</v>
      </c>
      <c r="B23" s="524"/>
      <c r="C23" s="361"/>
      <c r="D23" s="362" t="s">
        <v>1100</v>
      </c>
      <c r="E23" s="363"/>
      <c r="F23" s="363" t="s">
        <v>1101</v>
      </c>
      <c r="G23" s="364"/>
      <c r="H23" s="361"/>
      <c r="I23" s="365" t="s">
        <v>1100</v>
      </c>
      <c r="J23" s="363"/>
      <c r="K23" s="363" t="s">
        <v>1101</v>
      </c>
      <c r="L23" s="364"/>
      <c r="M23" s="361"/>
      <c r="N23" s="365" t="s">
        <v>1100</v>
      </c>
      <c r="O23" s="363"/>
      <c r="P23" s="363" t="s">
        <v>1101</v>
      </c>
      <c r="Q23" s="364"/>
      <c r="R23" s="523" t="s">
        <v>1100</v>
      </c>
      <c r="S23" s="524"/>
      <c r="T23" s="524"/>
      <c r="U23" s="457"/>
      <c r="V23" s="458"/>
      <c r="W23" s="458"/>
      <c r="X23" s="458"/>
      <c r="Y23" s="459"/>
      <c r="Z23" s="236"/>
      <c r="AA23" s="236"/>
      <c r="AB23" s="236"/>
    </row>
    <row r="24" spans="1:28" ht="22.15" customHeight="1" x14ac:dyDescent="0.25">
      <c r="A24" s="460"/>
      <c r="B24" s="461"/>
      <c r="C24" s="462"/>
      <c r="D24" s="463"/>
      <c r="E24" s="463"/>
      <c r="F24" s="463"/>
      <c r="G24" s="464"/>
      <c r="H24" s="462"/>
      <c r="I24" s="463"/>
      <c r="J24" s="463"/>
      <c r="K24" s="463"/>
      <c r="L24" s="459"/>
      <c r="M24" s="462"/>
      <c r="N24" s="463"/>
      <c r="O24" s="463"/>
      <c r="P24" s="463"/>
      <c r="Q24" s="459"/>
      <c r="R24" s="463"/>
      <c r="S24" s="463"/>
      <c r="T24" s="459"/>
      <c r="U24" s="465"/>
      <c r="V24" s="466"/>
      <c r="W24" s="466"/>
      <c r="X24" s="466"/>
      <c r="Y24" s="370"/>
      <c r="Z24" s="236"/>
      <c r="AA24" s="236"/>
      <c r="AB24" s="236"/>
    </row>
    <row r="25" spans="1:28" ht="23.45" customHeight="1" x14ac:dyDescent="0.25">
      <c r="A25" s="366"/>
      <c r="B25" s="367"/>
      <c r="C25" s="368"/>
      <c r="D25" s="228"/>
      <c r="E25" s="228"/>
      <c r="F25" s="228"/>
      <c r="G25" s="228"/>
      <c r="H25" s="368"/>
      <c r="I25" s="228"/>
      <c r="J25" s="228"/>
      <c r="K25" s="228"/>
      <c r="L25" s="370"/>
      <c r="M25" s="368"/>
      <c r="N25" s="228"/>
      <c r="O25" s="228"/>
      <c r="P25" s="228"/>
      <c r="Q25" s="370"/>
      <c r="R25" s="228"/>
      <c r="S25" s="228"/>
      <c r="T25" s="370"/>
      <c r="U25" s="465"/>
      <c r="V25" s="466"/>
      <c r="W25" s="466"/>
      <c r="X25" s="466"/>
      <c r="Y25" s="370"/>
      <c r="Z25" s="236"/>
      <c r="AA25" s="236"/>
      <c r="AB25" s="236"/>
    </row>
    <row r="26" spans="1:28" ht="22.9" customHeight="1" x14ac:dyDescent="0.25">
      <c r="A26" s="366"/>
      <c r="B26" s="367"/>
      <c r="C26" s="368"/>
      <c r="D26" s="228"/>
      <c r="E26" s="228"/>
      <c r="F26" s="228"/>
      <c r="G26" s="228"/>
      <c r="H26" s="368"/>
      <c r="I26" s="228"/>
      <c r="J26" s="228"/>
      <c r="K26" s="371"/>
      <c r="L26" s="372"/>
      <c r="M26" s="368"/>
      <c r="N26" s="228"/>
      <c r="O26" s="371"/>
      <c r="P26" s="371"/>
      <c r="Q26" s="370"/>
      <c r="R26" s="228"/>
      <c r="S26" s="228"/>
      <c r="T26" s="370"/>
      <c r="U26" s="465"/>
      <c r="V26" s="466"/>
      <c r="W26" s="466"/>
      <c r="X26" s="466"/>
      <c r="Y26" s="370"/>
      <c r="Z26" s="236"/>
      <c r="AA26" s="236"/>
      <c r="AB26" s="236"/>
    </row>
    <row r="27" spans="1:28" ht="22.9" customHeight="1" x14ac:dyDescent="0.25">
      <c r="A27" s="366"/>
      <c r="B27" s="367"/>
      <c r="C27" s="368"/>
      <c r="D27" s="228"/>
      <c r="E27" s="228"/>
      <c r="F27" s="228"/>
      <c r="G27" s="228"/>
      <c r="H27" s="368"/>
      <c r="I27" s="228"/>
      <c r="J27" s="228"/>
      <c r="K27" s="371"/>
      <c r="L27" s="372"/>
      <c r="M27" s="368"/>
      <c r="N27" s="228"/>
      <c r="O27" s="371"/>
      <c r="P27" s="371"/>
      <c r="Q27" s="370"/>
      <c r="R27" s="228"/>
      <c r="S27" s="228"/>
      <c r="T27" s="370"/>
      <c r="U27" s="465"/>
      <c r="V27" s="466"/>
      <c r="W27" s="466"/>
      <c r="X27" s="466"/>
      <c r="Y27" s="370"/>
      <c r="Z27" s="236"/>
      <c r="AA27" s="236"/>
      <c r="AB27" s="236"/>
    </row>
    <row r="28" spans="1:28" x14ac:dyDescent="0.25">
      <c r="A28" s="366"/>
      <c r="B28" s="367"/>
      <c r="C28" s="368"/>
      <c r="D28" s="228"/>
      <c r="E28" s="228"/>
      <c r="F28" s="228"/>
      <c r="G28" s="228"/>
      <c r="H28" s="368"/>
      <c r="I28" s="228"/>
      <c r="J28" s="228"/>
      <c r="K28" s="371"/>
      <c r="L28" s="372"/>
      <c r="M28" s="368"/>
      <c r="N28" s="228"/>
      <c r="O28" s="228"/>
      <c r="P28" s="228"/>
      <c r="Q28" s="370"/>
      <c r="R28" s="228"/>
      <c r="S28" s="228"/>
      <c r="T28" s="370"/>
      <c r="U28" s="465"/>
      <c r="V28" s="466"/>
      <c r="W28" s="466"/>
      <c r="X28" s="466"/>
      <c r="Y28" s="370"/>
      <c r="Z28" s="236"/>
      <c r="AA28" s="236"/>
      <c r="AB28" s="236"/>
    </row>
    <row r="29" spans="1:28" ht="15.75" thickBot="1" x14ac:dyDescent="0.3">
      <c r="A29" s="366"/>
      <c r="B29" s="367"/>
      <c r="C29" s="368"/>
      <c r="D29" s="228"/>
      <c r="E29" s="228"/>
      <c r="F29" s="228"/>
      <c r="G29" s="228"/>
      <c r="H29" s="368"/>
      <c r="I29" s="373"/>
      <c r="J29" s="373"/>
      <c r="K29" s="373"/>
      <c r="L29" s="374"/>
      <c r="M29" s="375"/>
      <c r="N29" s="373"/>
      <c r="O29" s="373"/>
      <c r="P29" s="373"/>
      <c r="Q29" s="374"/>
      <c r="R29" s="373"/>
      <c r="S29" s="373"/>
      <c r="T29" s="374"/>
      <c r="U29" s="467"/>
      <c r="V29" s="468"/>
      <c r="W29" s="468"/>
      <c r="X29" s="468"/>
      <c r="Y29" s="385"/>
      <c r="Z29" s="380"/>
      <c r="AA29" s="380"/>
      <c r="AB29" s="380"/>
    </row>
    <row r="30" spans="1:28" ht="15" customHeight="1" x14ac:dyDescent="0.25">
      <c r="A30" s="366"/>
      <c r="B30" s="367"/>
      <c r="C30" s="368"/>
      <c r="D30" s="228"/>
      <c r="E30" s="228"/>
      <c r="F30" s="228"/>
      <c r="G30" s="228"/>
      <c r="H30" s="368"/>
      <c r="I30" s="228"/>
      <c r="J30" s="228"/>
      <c r="K30" s="228"/>
      <c r="L30" s="370"/>
      <c r="M30" s="368"/>
      <c r="N30" s="228"/>
      <c r="O30" s="228"/>
      <c r="P30" s="228"/>
      <c r="Q30" s="370"/>
      <c r="R30" s="228"/>
      <c r="S30" s="228"/>
      <c r="T30" s="370"/>
      <c r="U30" s="839" t="s">
        <v>645</v>
      </c>
      <c r="V30" s="840"/>
      <c r="W30" s="840"/>
      <c r="X30" s="840"/>
      <c r="Y30" s="840"/>
      <c r="Z30" s="840"/>
      <c r="AA30" s="840"/>
      <c r="AB30" s="841"/>
    </row>
    <row r="31" spans="1:28" ht="15" customHeight="1" x14ac:dyDescent="0.25">
      <c r="A31" s="366"/>
      <c r="B31" s="367"/>
      <c r="C31" s="368"/>
      <c r="D31" s="228"/>
      <c r="E31" s="228"/>
      <c r="F31" s="228"/>
      <c r="G31" s="228"/>
      <c r="H31" s="368"/>
      <c r="I31" s="228"/>
      <c r="J31" s="228"/>
      <c r="K31" s="228"/>
      <c r="L31" s="370"/>
      <c r="M31" s="368"/>
      <c r="N31" s="228"/>
      <c r="O31" s="228"/>
      <c r="P31" s="228"/>
      <c r="Q31" s="370"/>
      <c r="R31" s="228"/>
      <c r="S31" s="228"/>
      <c r="T31" s="370"/>
      <c r="U31" s="469"/>
      <c r="V31" s="784" t="s">
        <v>503</v>
      </c>
      <c r="W31" s="845"/>
      <c r="X31" s="847" t="s">
        <v>495</v>
      </c>
      <c r="Y31" s="848"/>
      <c r="Z31" s="851" t="s">
        <v>496</v>
      </c>
      <c r="AA31" s="851" t="s">
        <v>497</v>
      </c>
      <c r="AB31" s="470"/>
    </row>
    <row r="32" spans="1:28" ht="30" customHeight="1" x14ac:dyDescent="0.25">
      <c r="A32" s="366"/>
      <c r="B32" s="367"/>
      <c r="C32" s="368"/>
      <c r="D32" s="228"/>
      <c r="E32" s="228"/>
      <c r="F32" s="228"/>
      <c r="G32" s="228"/>
      <c r="H32" s="368"/>
      <c r="I32" s="228"/>
      <c r="J32" s="228"/>
      <c r="K32" s="228"/>
      <c r="L32" s="370"/>
      <c r="M32" s="368"/>
      <c r="N32" s="228"/>
      <c r="O32" s="228"/>
      <c r="P32" s="228"/>
      <c r="Q32" s="370"/>
      <c r="R32" s="228"/>
      <c r="S32" s="228"/>
      <c r="T32" s="370"/>
      <c r="U32" s="469"/>
      <c r="V32" s="786"/>
      <c r="W32" s="846"/>
      <c r="X32" s="849"/>
      <c r="Y32" s="850"/>
      <c r="Z32" s="852"/>
      <c r="AA32" s="852"/>
      <c r="AB32" s="370"/>
    </row>
    <row r="33" spans="1:31" ht="30" customHeight="1" x14ac:dyDescent="0.25">
      <c r="A33" s="366"/>
      <c r="B33" s="367"/>
      <c r="C33" s="368"/>
      <c r="D33" s="228"/>
      <c r="E33" s="228"/>
      <c r="F33" s="228"/>
      <c r="G33" s="228"/>
      <c r="H33" s="368"/>
      <c r="I33" s="228"/>
      <c r="J33" s="228"/>
      <c r="K33" s="228"/>
      <c r="L33" s="370"/>
      <c r="M33" s="368"/>
      <c r="N33" s="228"/>
      <c r="O33" s="228"/>
      <c r="P33" s="228"/>
      <c r="Q33" s="370"/>
      <c r="R33" s="228"/>
      <c r="S33" s="228"/>
      <c r="T33" s="370"/>
      <c r="U33" s="469"/>
      <c r="V33" s="853" t="s">
        <v>513</v>
      </c>
      <c r="W33" s="854"/>
      <c r="X33" s="857" t="s">
        <v>498</v>
      </c>
      <c r="Y33" s="858"/>
      <c r="Z33" s="861" t="s">
        <v>498</v>
      </c>
      <c r="AA33" s="861" t="s">
        <v>498</v>
      </c>
      <c r="AB33" s="370"/>
    </row>
    <row r="34" spans="1:31" ht="23.45" customHeight="1" x14ac:dyDescent="0.25">
      <c r="A34" s="366"/>
      <c r="B34" s="367"/>
      <c r="C34" s="368"/>
      <c r="D34" s="228"/>
      <c r="E34" s="228"/>
      <c r="F34" s="228"/>
      <c r="G34" s="228"/>
      <c r="H34" s="368"/>
      <c r="I34" s="228"/>
      <c r="J34" s="228"/>
      <c r="K34" s="376"/>
      <c r="L34" s="377"/>
      <c r="M34" s="368"/>
      <c r="N34" s="228"/>
      <c r="O34" s="228"/>
      <c r="P34" s="228"/>
      <c r="Q34" s="370"/>
      <c r="R34" s="228"/>
      <c r="S34" s="228"/>
      <c r="T34" s="370"/>
      <c r="U34" s="469"/>
      <c r="V34" s="855"/>
      <c r="W34" s="856"/>
      <c r="X34" s="859"/>
      <c r="Y34" s="860"/>
      <c r="Z34" s="862"/>
      <c r="AA34" s="862"/>
      <c r="AB34" s="370"/>
    </row>
    <row r="35" spans="1:31" ht="24.6" customHeight="1" x14ac:dyDescent="0.25">
      <c r="A35" s="366"/>
      <c r="B35" s="367"/>
      <c r="C35" s="368"/>
      <c r="D35" s="228"/>
      <c r="E35" s="228"/>
      <c r="F35" s="228"/>
      <c r="G35" s="228"/>
      <c r="H35" s="368"/>
      <c r="I35" s="228"/>
      <c r="J35" s="228"/>
      <c r="K35" s="376"/>
      <c r="L35" s="377"/>
      <c r="M35" s="368"/>
      <c r="N35" s="228"/>
      <c r="O35" s="376"/>
      <c r="P35" s="376"/>
      <c r="Q35" s="370"/>
      <c r="R35" s="228"/>
      <c r="S35" s="228"/>
      <c r="T35" s="370"/>
      <c r="U35" s="469"/>
      <c r="V35" s="740" t="s">
        <v>499</v>
      </c>
      <c r="W35" s="741"/>
      <c r="X35" s="863" t="s">
        <v>499</v>
      </c>
      <c r="Y35" s="864"/>
      <c r="Z35" s="349" t="s">
        <v>499</v>
      </c>
      <c r="AA35" s="471" t="s">
        <v>499</v>
      </c>
      <c r="AB35" s="370"/>
    </row>
    <row r="36" spans="1:31" ht="23.45" customHeight="1" x14ac:dyDescent="0.25">
      <c r="A36" s="366"/>
      <c r="B36" s="367"/>
      <c r="C36" s="368"/>
      <c r="D36" s="228"/>
      <c r="E36" s="228"/>
      <c r="F36" s="228"/>
      <c r="G36" s="228"/>
      <c r="H36" s="368"/>
      <c r="I36" s="228"/>
      <c r="J36" s="228"/>
      <c r="K36" s="228"/>
      <c r="L36" s="370"/>
      <c r="M36" s="368"/>
      <c r="N36" s="228"/>
      <c r="O36" s="371"/>
      <c r="P36" s="371"/>
      <c r="Q36" s="370"/>
      <c r="R36" s="228"/>
      <c r="S36" s="228"/>
      <c r="T36" s="370"/>
      <c r="U36" s="469"/>
      <c r="V36" s="765" t="s">
        <v>504</v>
      </c>
      <c r="W36" s="766"/>
      <c r="X36" s="863" t="s">
        <v>500</v>
      </c>
      <c r="Y36" s="864"/>
      <c r="Z36" s="471" t="s">
        <v>500</v>
      </c>
      <c r="AA36" s="471" t="s">
        <v>500</v>
      </c>
      <c r="AB36" s="370"/>
    </row>
    <row r="37" spans="1:31" ht="22.15" customHeight="1" x14ac:dyDescent="0.25">
      <c r="A37" s="366"/>
      <c r="B37" s="367"/>
      <c r="C37" s="378"/>
      <c r="D37" s="376"/>
      <c r="E37" s="228"/>
      <c r="F37" s="228"/>
      <c r="G37" s="376"/>
      <c r="H37" s="378"/>
      <c r="I37" s="228"/>
      <c r="J37" s="228"/>
      <c r="K37" s="228"/>
      <c r="L37" s="370"/>
      <c r="M37" s="368"/>
      <c r="N37" s="228"/>
      <c r="O37" s="371"/>
      <c r="P37" s="371"/>
      <c r="Q37" s="370"/>
      <c r="R37" s="228"/>
      <c r="S37" s="228"/>
      <c r="T37" s="370"/>
      <c r="U37" s="469"/>
      <c r="V37" s="769"/>
      <c r="W37" s="770"/>
      <c r="X37" s="774" t="s">
        <v>501</v>
      </c>
      <c r="Y37" s="865"/>
      <c r="Z37" s="775"/>
      <c r="AA37" s="471" t="s">
        <v>502</v>
      </c>
      <c r="AB37" s="370"/>
    </row>
    <row r="38" spans="1:31" ht="15.75" thickBot="1" x14ac:dyDescent="0.3">
      <c r="A38" s="379"/>
      <c r="B38" s="380"/>
      <c r="C38" s="381"/>
      <c r="D38" s="382"/>
      <c r="E38" s="380"/>
      <c r="F38" s="380"/>
      <c r="G38" s="383"/>
      <c r="H38" s="384"/>
      <c r="I38" s="380"/>
      <c r="J38" s="380"/>
      <c r="K38" s="380"/>
      <c r="L38" s="385"/>
      <c r="M38" s="379"/>
      <c r="N38" s="380"/>
      <c r="O38" s="383"/>
      <c r="P38" s="383"/>
      <c r="Q38" s="385"/>
      <c r="R38" s="380"/>
      <c r="S38" s="380"/>
      <c r="T38" s="385"/>
      <c r="U38" s="379"/>
      <c r="V38" s="380"/>
      <c r="W38" s="380"/>
      <c r="X38" s="380"/>
      <c r="Y38" s="380"/>
      <c r="Z38" s="380"/>
      <c r="AA38" s="380"/>
      <c r="AB38" s="385"/>
    </row>
    <row r="39" spans="1:31" s="369" customFormat="1" ht="15.6" customHeight="1" x14ac:dyDescent="0.25">
      <c r="A39" s="236" t="s">
        <v>12</v>
      </c>
      <c r="B39" s="228"/>
      <c r="C39" s="228"/>
      <c r="D39" s="228"/>
      <c r="E39" s="228"/>
      <c r="F39" s="228"/>
      <c r="G39" s="228"/>
      <c r="H39" s="228"/>
      <c r="I39" s="406"/>
      <c r="J39" s="406"/>
      <c r="K39" s="406"/>
      <c r="L39" s="406"/>
      <c r="M39" s="406"/>
      <c r="N39" s="406"/>
      <c r="O39" s="406"/>
      <c r="P39" s="406"/>
      <c r="Q39" s="228"/>
      <c r="R39" s="472"/>
      <c r="S39" s="472"/>
      <c r="T39" s="472"/>
      <c r="U39" s="844" t="s">
        <v>1146</v>
      </c>
      <c r="V39" s="844"/>
      <c r="W39" s="844"/>
      <c r="X39" s="844"/>
      <c r="Y39" s="844"/>
      <c r="Z39" s="844"/>
      <c r="AA39" s="844"/>
      <c r="AB39" s="844"/>
      <c r="AC39" s="473"/>
      <c r="AD39" s="473"/>
    </row>
    <row r="40" spans="1:31" s="369" customFormat="1" x14ac:dyDescent="0.25">
      <c r="A40" s="474" t="s">
        <v>20</v>
      </c>
      <c r="B40" s="228"/>
      <c r="C40" s="228"/>
      <c r="D40" s="228"/>
      <c r="E40" s="228"/>
      <c r="F40" s="228"/>
      <c r="G40" s="228"/>
      <c r="H40" s="228"/>
      <c r="I40" s="406"/>
      <c r="J40" s="406"/>
      <c r="K40" s="406"/>
      <c r="L40" s="406"/>
      <c r="M40" s="406"/>
      <c r="N40" s="406"/>
      <c r="O40" s="406"/>
      <c r="P40" s="406"/>
      <c r="Q40" s="228"/>
      <c r="R40" s="228"/>
      <c r="S40" s="228"/>
      <c r="T40" s="228"/>
      <c r="U40" s="562"/>
      <c r="V40" s="562"/>
      <c r="W40" s="562"/>
      <c r="X40" s="562"/>
      <c r="Y40" s="562"/>
      <c r="Z40" s="562"/>
      <c r="AA40" s="562"/>
      <c r="AB40" s="562"/>
      <c r="AC40" s="473"/>
      <c r="AD40" s="473"/>
    </row>
    <row r="41" spans="1:31" s="369" customFormat="1" ht="14.45" customHeight="1" x14ac:dyDescent="0.25">
      <c r="A41" s="473"/>
      <c r="B41" s="473"/>
      <c r="C41" s="473"/>
      <c r="D41" s="473"/>
      <c r="E41" s="473"/>
      <c r="F41" s="473"/>
      <c r="G41" s="473"/>
      <c r="H41" s="473"/>
      <c r="I41" s="473"/>
      <c r="J41" s="473"/>
      <c r="K41" s="40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28"/>
      <c r="W41" s="228"/>
      <c r="X41" s="228"/>
      <c r="Y41" s="228"/>
      <c r="AA41" s="228"/>
      <c r="AB41" s="228"/>
    </row>
    <row r="42" spans="1:31" s="369" customFormat="1" ht="24.75" customHeight="1" x14ac:dyDescent="0.25">
      <c r="A42" s="473"/>
      <c r="B42" s="473"/>
      <c r="C42" s="473"/>
      <c r="D42" s="473"/>
      <c r="E42" s="473"/>
      <c r="F42" s="473"/>
      <c r="G42" s="473"/>
      <c r="H42" s="473"/>
      <c r="I42" s="473"/>
      <c r="J42" s="473"/>
      <c r="K42" s="475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475"/>
      <c r="W42" s="475"/>
      <c r="X42" s="475"/>
      <c r="Y42" s="475"/>
      <c r="Z42" s="475"/>
      <c r="AA42" s="475"/>
      <c r="AB42" s="228"/>
    </row>
    <row r="43" spans="1:31" ht="18" customHeight="1" x14ac:dyDescent="0.25">
      <c r="A43" s="236"/>
      <c r="B43" s="228"/>
      <c r="C43" s="228"/>
      <c r="D43" s="228"/>
      <c r="E43" s="228"/>
      <c r="F43" s="228"/>
      <c r="G43" s="228"/>
      <c r="H43" s="228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</row>
    <row r="44" spans="1:31" ht="16.5" customHeight="1" x14ac:dyDescent="0.25">
      <c r="A44" s="474"/>
      <c r="B44" s="228"/>
      <c r="C44" s="228"/>
      <c r="D44" s="228"/>
      <c r="E44" s="228"/>
      <c r="F44" s="228"/>
      <c r="G44" s="228"/>
      <c r="H44" s="228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563" t="s">
        <v>641</v>
      </c>
      <c r="X44" s="563"/>
      <c r="Y44" s="563"/>
      <c r="Z44" s="563"/>
      <c r="AA44" s="563"/>
      <c r="AB44" s="476"/>
      <c r="AC44" s="476"/>
      <c r="AD44" s="476"/>
      <c r="AE44" s="476"/>
    </row>
    <row r="45" spans="1:31" ht="15.6" customHeight="1" x14ac:dyDescent="0.25">
      <c r="A45" s="708"/>
      <c r="B45" s="708"/>
      <c r="C45" s="708"/>
      <c r="D45" s="708"/>
      <c r="E45" s="708"/>
      <c r="F45" s="708"/>
      <c r="G45" s="708"/>
      <c r="H45" s="708"/>
      <c r="I45" s="708"/>
      <c r="J45" s="708"/>
      <c r="K45" s="708"/>
      <c r="L45" s="708"/>
      <c r="M45" s="708"/>
      <c r="N45" s="708"/>
      <c r="O45" s="708"/>
      <c r="P45" s="708"/>
      <c r="Q45" s="708"/>
      <c r="R45" s="708"/>
      <c r="S45" s="708"/>
      <c r="T45" s="708"/>
      <c r="U45" s="236"/>
      <c r="V45" s="236"/>
      <c r="W45" s="563"/>
      <c r="X45" s="563"/>
      <c r="Y45" s="563"/>
      <c r="Z45" s="563"/>
      <c r="AA45" s="563"/>
      <c r="AB45" s="476"/>
      <c r="AC45" s="476"/>
      <c r="AD45" s="476"/>
      <c r="AE45" s="476"/>
    </row>
    <row r="46" spans="1:31" ht="14.45" customHeight="1" x14ac:dyDescent="0.25">
      <c r="A46" s="476"/>
      <c r="B46" s="476"/>
      <c r="C46" s="476"/>
      <c r="D46" s="476"/>
      <c r="E46" s="476"/>
      <c r="F46" s="476"/>
      <c r="G46" s="476"/>
      <c r="H46" s="476"/>
      <c r="I46" s="476"/>
      <c r="J46" s="236"/>
      <c r="K46" s="476"/>
      <c r="L46" s="476"/>
      <c r="M46" s="476"/>
      <c r="N46" s="476"/>
      <c r="O46" s="476"/>
      <c r="P46" s="476"/>
      <c r="Q46" s="476"/>
      <c r="R46" s="476"/>
      <c r="S46" s="476"/>
      <c r="T46" s="476"/>
      <c r="U46" s="476"/>
      <c r="V46" s="476"/>
      <c r="W46" s="476"/>
      <c r="X46" s="476"/>
      <c r="Y46" s="476"/>
      <c r="Z46" s="476"/>
      <c r="AA46" s="236"/>
      <c r="AB46" s="236"/>
    </row>
    <row r="47" spans="1:31" ht="24.75" customHeight="1" x14ac:dyDescent="0.25">
      <c r="A47" s="476"/>
      <c r="B47" s="476"/>
      <c r="C47" s="476"/>
      <c r="D47" s="476"/>
      <c r="E47" s="476"/>
      <c r="F47" s="476"/>
      <c r="G47" s="476"/>
      <c r="H47" s="476"/>
      <c r="I47" s="476"/>
      <c r="J47" s="236"/>
      <c r="K47" s="476"/>
      <c r="L47" s="476"/>
      <c r="M47" s="476"/>
      <c r="N47" s="476"/>
      <c r="O47" s="476"/>
      <c r="P47" s="476"/>
      <c r="Q47" s="476"/>
      <c r="R47" s="476"/>
      <c r="S47" s="476"/>
      <c r="T47" s="476"/>
      <c r="U47" s="476"/>
      <c r="V47" s="476"/>
      <c r="W47" s="476"/>
      <c r="X47" s="476"/>
      <c r="Y47" s="476"/>
      <c r="Z47" s="476"/>
      <c r="AA47" s="236"/>
      <c r="AB47" s="236"/>
    </row>
    <row r="48" spans="1:31" s="352" customFormat="1" ht="24.75" customHeight="1" x14ac:dyDescent="0.25">
      <c r="A48" s="867" t="s">
        <v>974</v>
      </c>
      <c r="B48" s="867"/>
      <c r="C48" s="867"/>
      <c r="D48" s="867"/>
      <c r="E48" s="867"/>
      <c r="F48" s="867"/>
      <c r="G48" s="867"/>
      <c r="H48" s="867"/>
      <c r="I48" s="867"/>
      <c r="J48" s="867"/>
      <c r="K48" s="867"/>
      <c r="L48" s="867"/>
      <c r="M48" s="867"/>
      <c r="N48" s="867"/>
      <c r="O48" s="867"/>
      <c r="P48" s="867"/>
      <c r="Q48" s="867"/>
      <c r="R48" s="867"/>
      <c r="S48" s="867"/>
      <c r="T48" s="867"/>
      <c r="U48" s="867"/>
      <c r="V48" s="867"/>
      <c r="W48" s="867"/>
      <c r="X48" s="867"/>
      <c r="Y48" s="867"/>
      <c r="Z48" s="867"/>
      <c r="AA48" s="867"/>
      <c r="AB48" s="867"/>
    </row>
    <row r="49" spans="1:28" s="352" customFormat="1" ht="24.75" customHeight="1" x14ac:dyDescent="0.3">
      <c r="B49" s="353"/>
      <c r="C49" s="353"/>
      <c r="D49" s="353"/>
      <c r="E49" s="353"/>
      <c r="F49" s="353"/>
      <c r="H49" s="277"/>
      <c r="I49" s="277"/>
      <c r="J49" s="277"/>
      <c r="K49" s="277"/>
      <c r="L49" s="277"/>
      <c r="M49" s="277"/>
      <c r="N49" s="277"/>
      <c r="O49" s="353"/>
      <c r="P49" s="353"/>
      <c r="Q49" s="353"/>
      <c r="R49" s="353"/>
      <c r="S49" s="353"/>
      <c r="T49" s="353"/>
      <c r="U49" s="353"/>
      <c r="V49" s="353"/>
      <c r="W49" s="353"/>
      <c r="X49" s="353"/>
      <c r="Y49" s="353"/>
      <c r="Z49" s="353"/>
      <c r="AA49" s="353"/>
      <c r="AB49" s="353"/>
    </row>
    <row r="50" spans="1:28" s="352" customFormat="1" ht="24.75" customHeight="1" x14ac:dyDescent="0.3">
      <c r="A50" s="353"/>
      <c r="B50" s="868" t="s">
        <v>975</v>
      </c>
      <c r="C50" s="868"/>
      <c r="D50" s="868"/>
      <c r="E50" s="868"/>
      <c r="F50" s="868"/>
      <c r="G50" s="868"/>
      <c r="H50" s="868"/>
      <c r="I50" s="868"/>
      <c r="J50" s="868"/>
      <c r="K50" s="868"/>
      <c r="L50" s="868"/>
      <c r="M50" s="868"/>
      <c r="N50" s="868"/>
      <c r="O50" s="868"/>
      <c r="P50" s="868"/>
      <c r="Q50" s="868"/>
      <c r="R50" s="868"/>
      <c r="S50" s="868"/>
      <c r="T50" s="868"/>
      <c r="U50" s="868"/>
      <c r="V50" s="868"/>
      <c r="W50" s="868"/>
      <c r="X50" s="868"/>
      <c r="Y50" s="868"/>
      <c r="Z50" s="868"/>
      <c r="AA50" s="868"/>
      <c r="AB50" s="868"/>
    </row>
    <row r="51" spans="1:28" s="352" customFormat="1" ht="14.1" customHeight="1" x14ac:dyDescent="0.3">
      <c r="A51" s="353"/>
      <c r="B51" s="353"/>
      <c r="C51" s="353"/>
      <c r="D51" s="278"/>
      <c r="E51" s="353"/>
      <c r="F51" s="278"/>
      <c r="G51" s="278"/>
      <c r="H51" s="276"/>
      <c r="I51" s="276"/>
      <c r="J51" s="279" t="s">
        <v>976</v>
      </c>
      <c r="K51" s="276"/>
      <c r="L51" s="276"/>
      <c r="M51" s="276"/>
      <c r="N51" s="276"/>
      <c r="O51" s="353"/>
      <c r="P51" s="353"/>
      <c r="Q51" s="353"/>
      <c r="R51" s="353"/>
      <c r="S51" s="353"/>
      <c r="T51" s="353"/>
      <c r="U51" s="353"/>
      <c r="V51" s="353"/>
      <c r="W51" s="353"/>
      <c r="X51" s="353"/>
      <c r="Y51" s="353"/>
      <c r="Z51" s="353"/>
      <c r="AA51" s="353"/>
      <c r="AB51" s="353"/>
    </row>
    <row r="52" spans="1:28" s="352" customFormat="1" ht="14.1" customHeight="1" x14ac:dyDescent="0.3">
      <c r="A52" s="353"/>
      <c r="B52" s="353"/>
      <c r="C52" s="353"/>
      <c r="D52" s="278"/>
      <c r="E52" s="353"/>
      <c r="F52" s="278"/>
      <c r="G52" s="278"/>
      <c r="H52" s="276"/>
      <c r="I52" s="276"/>
      <c r="J52" s="279"/>
      <c r="K52" s="276"/>
      <c r="L52" s="276"/>
      <c r="M52" s="276"/>
      <c r="N52" s="276"/>
      <c r="O52" s="353"/>
      <c r="P52" s="353"/>
      <c r="Q52" s="353"/>
      <c r="R52" s="353"/>
      <c r="S52" s="353"/>
      <c r="T52" s="353"/>
      <c r="U52" s="353"/>
      <c r="V52" s="353"/>
      <c r="W52" s="353"/>
      <c r="X52" s="353"/>
      <c r="Y52" s="353"/>
      <c r="Z52" s="353"/>
      <c r="AA52" s="353"/>
      <c r="AB52" s="353"/>
    </row>
    <row r="53" spans="1:28" ht="24.75" customHeight="1" thickBot="1" x14ac:dyDescent="0.3">
      <c r="A53" s="869" t="s">
        <v>675</v>
      </c>
      <c r="B53" s="869"/>
      <c r="C53" s="869"/>
      <c r="D53" s="869"/>
      <c r="E53" s="869"/>
      <c r="F53" s="869"/>
      <c r="G53" s="869"/>
      <c r="H53" s="869"/>
      <c r="I53" s="869"/>
      <c r="J53" s="869"/>
      <c r="K53" s="869"/>
      <c r="L53" s="869"/>
      <c r="M53" s="869"/>
      <c r="N53" s="869"/>
      <c r="O53" s="869"/>
      <c r="P53" s="869"/>
      <c r="Q53" s="869"/>
      <c r="R53" s="869"/>
      <c r="S53" s="869"/>
      <c r="T53" s="869"/>
      <c r="U53" s="869"/>
      <c r="V53" s="869"/>
      <c r="W53" s="869"/>
      <c r="X53" s="869"/>
      <c r="Y53" s="869"/>
      <c r="Z53" s="869"/>
      <c r="AA53" s="869"/>
      <c r="AB53" s="869"/>
    </row>
    <row r="54" spans="1:28" ht="19.5" thickBot="1" x14ac:dyDescent="0.35">
      <c r="A54" s="870" t="s">
        <v>646</v>
      </c>
      <c r="B54" s="871"/>
      <c r="C54" s="871"/>
      <c r="D54" s="871"/>
      <c r="E54" s="871"/>
      <c r="F54" s="871"/>
      <c r="G54" s="871"/>
      <c r="H54" s="871"/>
      <c r="I54" s="871"/>
      <c r="J54" s="871"/>
      <c r="K54" s="871"/>
      <c r="L54" s="871"/>
      <c r="M54" s="871"/>
      <c r="N54" s="871"/>
      <c r="O54" s="871"/>
      <c r="P54" s="871"/>
      <c r="Q54" s="871"/>
      <c r="R54" s="871"/>
      <c r="S54" s="871"/>
      <c r="T54" s="871"/>
      <c r="U54" s="871"/>
      <c r="V54" s="871"/>
      <c r="W54" s="871"/>
      <c r="X54" s="872"/>
      <c r="Y54" s="873" t="s">
        <v>647</v>
      </c>
      <c r="Z54" s="874"/>
      <c r="AA54" s="874"/>
      <c r="AB54" s="875"/>
    </row>
    <row r="55" spans="1:28" x14ac:dyDescent="0.25">
      <c r="A55" s="477" t="s">
        <v>494</v>
      </c>
      <c r="B55" s="228"/>
      <c r="C55" s="228"/>
      <c r="D55" s="228"/>
      <c r="E55" s="228"/>
      <c r="F55" s="228"/>
      <c r="G55" s="228"/>
      <c r="H55" s="228"/>
      <c r="I55" s="228"/>
      <c r="J55" s="236"/>
      <c r="K55" s="478" t="s">
        <v>494</v>
      </c>
      <c r="L55" s="228"/>
      <c r="M55" s="228"/>
      <c r="N55" s="228"/>
      <c r="O55" s="228"/>
      <c r="P55" s="228"/>
      <c r="Q55" s="228"/>
      <c r="R55" s="236"/>
      <c r="S55" s="478" t="s">
        <v>527</v>
      </c>
      <c r="T55" s="369"/>
      <c r="U55" s="228"/>
      <c r="V55" s="228"/>
      <c r="W55" s="228"/>
      <c r="X55" s="370"/>
      <c r="Y55" s="479" t="s">
        <v>494</v>
      </c>
      <c r="Z55" s="236"/>
      <c r="AA55" s="236"/>
      <c r="AB55" s="236"/>
    </row>
    <row r="56" spans="1:28" x14ac:dyDescent="0.25">
      <c r="A56" s="368" t="s">
        <v>486</v>
      </c>
      <c r="B56" s="228"/>
      <c r="C56" s="228"/>
      <c r="D56" s="228"/>
      <c r="E56" s="228"/>
      <c r="F56" s="228"/>
      <c r="G56" s="228"/>
      <c r="H56" s="228"/>
      <c r="I56" s="228"/>
      <c r="J56" s="236"/>
      <c r="K56" s="228" t="s">
        <v>487</v>
      </c>
      <c r="L56" s="228"/>
      <c r="M56" s="228"/>
      <c r="N56" s="228"/>
      <c r="O56" s="228"/>
      <c r="P56" s="228"/>
      <c r="Q56" s="228"/>
      <c r="R56" s="236"/>
      <c r="S56" s="228" t="s">
        <v>486</v>
      </c>
      <c r="T56" s="228"/>
      <c r="U56" s="228"/>
      <c r="V56" s="228"/>
      <c r="W56" s="228"/>
      <c r="X56" s="370"/>
      <c r="Y56" s="228" t="s">
        <v>486</v>
      </c>
      <c r="AA56" s="236"/>
      <c r="AB56" s="236"/>
    </row>
    <row r="57" spans="1:28" x14ac:dyDescent="0.25">
      <c r="A57" s="368"/>
      <c r="B57" s="228"/>
      <c r="C57" s="228"/>
      <c r="D57" s="228"/>
      <c r="E57" s="228"/>
      <c r="F57" s="228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28"/>
      <c r="X57" s="370"/>
      <c r="Y57" s="236"/>
      <c r="Z57" s="236"/>
      <c r="AA57" s="236"/>
      <c r="AB57" s="236"/>
    </row>
    <row r="58" spans="1:28" x14ac:dyDescent="0.25">
      <c r="A58" s="368"/>
      <c r="B58" s="228"/>
      <c r="C58" s="228"/>
      <c r="D58" s="228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370"/>
      <c r="Y58" s="236"/>
      <c r="Z58" s="236"/>
      <c r="AA58" s="236"/>
      <c r="AB58" s="236"/>
    </row>
    <row r="59" spans="1:28" x14ac:dyDescent="0.25">
      <c r="A59" s="368"/>
      <c r="B59" s="228"/>
      <c r="C59" s="228"/>
      <c r="D59" s="228"/>
      <c r="E59" s="228"/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228"/>
      <c r="S59" s="228"/>
      <c r="T59" s="228"/>
      <c r="U59" s="228"/>
      <c r="V59" s="228"/>
      <c r="W59" s="228"/>
      <c r="X59" s="370"/>
      <c r="Y59" s="236"/>
      <c r="Z59" s="236"/>
      <c r="AA59" s="236"/>
      <c r="AB59" s="236"/>
    </row>
    <row r="60" spans="1:28" x14ac:dyDescent="0.25">
      <c r="A60" s="368"/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370"/>
      <c r="Y60" s="236"/>
      <c r="Z60" s="236"/>
      <c r="AA60" s="236"/>
      <c r="AB60" s="236"/>
    </row>
    <row r="61" spans="1:28" x14ac:dyDescent="0.25">
      <c r="A61" s="368"/>
      <c r="B61" s="228"/>
      <c r="C61" s="228"/>
      <c r="D61" s="228"/>
      <c r="E61" s="228"/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370"/>
      <c r="Y61" s="236"/>
      <c r="Z61" s="236"/>
      <c r="AA61" s="236"/>
      <c r="AB61" s="236"/>
    </row>
    <row r="62" spans="1:28" x14ac:dyDescent="0.25">
      <c r="A62" s="368"/>
      <c r="B62" s="228"/>
      <c r="C62" s="228"/>
      <c r="D62" s="228"/>
      <c r="E62" s="228"/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370"/>
      <c r="Y62" s="236"/>
      <c r="Z62" s="236"/>
      <c r="AA62" s="236"/>
      <c r="AB62" s="236"/>
    </row>
    <row r="63" spans="1:28" x14ac:dyDescent="0.25">
      <c r="A63" s="368"/>
      <c r="B63" s="228"/>
      <c r="C63" s="228"/>
      <c r="D63" s="228"/>
      <c r="E63" s="228"/>
      <c r="F63" s="228"/>
      <c r="G63" s="228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370"/>
      <c r="Y63" s="236"/>
      <c r="Z63" s="236"/>
      <c r="AA63" s="236"/>
      <c r="AB63" s="236"/>
    </row>
    <row r="64" spans="1:28" x14ac:dyDescent="0.25">
      <c r="A64" s="368"/>
      <c r="B64" s="228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370"/>
      <c r="Y64" s="236"/>
      <c r="Z64" s="236"/>
      <c r="AA64" s="236"/>
      <c r="AB64" s="236"/>
    </row>
    <row r="65" spans="1:28" ht="20.25" customHeight="1" x14ac:dyDescent="0.25">
      <c r="A65" s="368"/>
      <c r="B65" s="228"/>
      <c r="C65" s="228"/>
      <c r="D65" s="228"/>
      <c r="E65" s="228"/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370"/>
      <c r="Y65" s="236"/>
      <c r="Z65" s="236"/>
      <c r="AA65" s="236"/>
      <c r="AB65" s="236"/>
    </row>
    <row r="66" spans="1:28" x14ac:dyDescent="0.25">
      <c r="A66" s="480" t="s">
        <v>527</v>
      </c>
      <c r="B66" s="328"/>
      <c r="C66" s="328"/>
      <c r="D66" s="328"/>
      <c r="E66" s="328"/>
      <c r="F66" s="328"/>
      <c r="G66" s="328"/>
      <c r="H66" s="328"/>
      <c r="I66" s="328"/>
      <c r="J66" s="328"/>
      <c r="K66" s="481" t="s">
        <v>528</v>
      </c>
      <c r="L66" s="328"/>
      <c r="M66" s="328"/>
      <c r="N66" s="328"/>
      <c r="O66" s="328"/>
      <c r="P66" s="328"/>
      <c r="Q66" s="328"/>
      <c r="R66" s="328"/>
      <c r="S66" s="481" t="s">
        <v>528</v>
      </c>
      <c r="T66" s="328"/>
      <c r="U66" s="328"/>
      <c r="V66" s="328"/>
      <c r="W66" s="328"/>
      <c r="X66" s="328"/>
      <c r="Y66" s="482" t="s">
        <v>531</v>
      </c>
      <c r="Z66" s="328"/>
      <c r="AA66" s="328"/>
      <c r="AB66" s="440"/>
    </row>
    <row r="67" spans="1:28" x14ac:dyDescent="0.25">
      <c r="A67" s="368" t="s">
        <v>488</v>
      </c>
      <c r="B67" s="228"/>
      <c r="C67" s="228"/>
      <c r="D67" s="228"/>
      <c r="E67" s="228"/>
      <c r="F67" s="228"/>
      <c r="G67" s="228"/>
      <c r="H67" s="228"/>
      <c r="I67" s="228"/>
      <c r="J67" s="228"/>
      <c r="K67" s="228" t="s">
        <v>486</v>
      </c>
      <c r="L67" s="228"/>
      <c r="M67" s="228"/>
      <c r="N67" s="228"/>
      <c r="O67" s="228"/>
      <c r="P67" s="228"/>
      <c r="Q67" s="228"/>
      <c r="R67" s="236"/>
      <c r="S67" s="228" t="s">
        <v>488</v>
      </c>
      <c r="T67" s="228"/>
      <c r="U67" s="228"/>
      <c r="V67" s="228"/>
      <c r="W67" s="228"/>
      <c r="X67" s="228"/>
      <c r="Y67" s="441" t="s">
        <v>486</v>
      </c>
      <c r="Z67" s="228"/>
      <c r="AA67" s="228"/>
      <c r="AB67" s="442"/>
    </row>
    <row r="68" spans="1:28" x14ac:dyDescent="0.25">
      <c r="A68" s="368"/>
      <c r="B68" s="228"/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441"/>
      <c r="Z68" s="228"/>
      <c r="AA68" s="228"/>
      <c r="AB68" s="442"/>
    </row>
    <row r="69" spans="1:28" x14ac:dyDescent="0.25">
      <c r="A69" s="368"/>
      <c r="B69" s="228"/>
      <c r="C69" s="228"/>
      <c r="D69" s="228"/>
      <c r="E69" s="228"/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S69" s="228"/>
      <c r="T69" s="228"/>
      <c r="U69" s="228"/>
      <c r="V69" s="228"/>
      <c r="W69" s="228"/>
      <c r="X69" s="228"/>
      <c r="Y69" s="441"/>
      <c r="Z69" s="228"/>
      <c r="AA69" s="228"/>
      <c r="AB69" s="442"/>
    </row>
    <row r="70" spans="1:28" x14ac:dyDescent="0.25">
      <c r="A70" s="368"/>
      <c r="B70" s="228"/>
      <c r="C70" s="228"/>
      <c r="D70" s="228"/>
      <c r="E70" s="228"/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28"/>
      <c r="X70" s="228"/>
      <c r="Y70" s="441"/>
      <c r="Z70" s="228"/>
      <c r="AA70" s="228"/>
      <c r="AB70" s="442"/>
    </row>
    <row r="71" spans="1:28" x14ac:dyDescent="0.25">
      <c r="A71" s="368"/>
      <c r="B71" s="228"/>
      <c r="C71" s="228"/>
      <c r="D71" s="228"/>
      <c r="E71" s="228"/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441"/>
      <c r="Z71" s="228"/>
      <c r="AA71" s="228"/>
      <c r="AB71" s="442"/>
    </row>
    <row r="72" spans="1:28" x14ac:dyDescent="0.25">
      <c r="A72" s="368"/>
      <c r="B72" s="228"/>
      <c r="C72" s="228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228"/>
      <c r="Y72" s="441"/>
      <c r="Z72" s="228"/>
      <c r="AA72" s="228"/>
      <c r="AB72" s="442"/>
    </row>
    <row r="73" spans="1:28" x14ac:dyDescent="0.25">
      <c r="A73" s="368"/>
      <c r="B73" s="228"/>
      <c r="C73" s="228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441"/>
      <c r="Z73" s="228"/>
      <c r="AA73" s="228"/>
      <c r="AB73" s="442"/>
    </row>
    <row r="74" spans="1:28" x14ac:dyDescent="0.25">
      <c r="A74" s="368"/>
      <c r="B74" s="228"/>
      <c r="C74" s="228"/>
      <c r="D74" s="228"/>
      <c r="E74" s="228"/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441"/>
      <c r="Z74" s="228"/>
      <c r="AA74" s="228"/>
      <c r="AB74" s="442"/>
    </row>
    <row r="75" spans="1:28" ht="36" customHeight="1" x14ac:dyDescent="0.25">
      <c r="A75" s="483"/>
      <c r="B75" s="446"/>
      <c r="C75" s="446"/>
      <c r="D75" s="446"/>
      <c r="E75" s="446"/>
      <c r="F75" s="446"/>
      <c r="G75" s="446"/>
      <c r="H75" s="446"/>
      <c r="I75" s="446"/>
      <c r="J75" s="446"/>
      <c r="K75" s="446"/>
      <c r="L75" s="446"/>
      <c r="M75" s="446"/>
      <c r="N75" s="446"/>
      <c r="O75" s="446"/>
      <c r="P75" s="446"/>
      <c r="Q75" s="446"/>
      <c r="R75" s="446"/>
      <c r="S75" s="446"/>
      <c r="T75" s="446"/>
      <c r="U75" s="446"/>
      <c r="V75" s="446"/>
      <c r="W75" s="446"/>
      <c r="X75" s="446"/>
      <c r="Y75" s="445"/>
      <c r="Z75" s="446"/>
      <c r="AA75" s="446"/>
      <c r="AB75" s="447"/>
    </row>
    <row r="76" spans="1:28" x14ac:dyDescent="0.25">
      <c r="A76" s="477" t="s">
        <v>529</v>
      </c>
      <c r="B76" s="228"/>
      <c r="C76" s="228"/>
      <c r="D76" s="228"/>
      <c r="E76" s="228"/>
      <c r="F76" s="228"/>
      <c r="G76" s="228"/>
      <c r="H76" s="228"/>
      <c r="I76" s="228"/>
      <c r="J76" s="236"/>
      <c r="K76" s="478" t="s">
        <v>529</v>
      </c>
      <c r="L76" s="228"/>
      <c r="M76" s="228"/>
      <c r="N76" s="228"/>
      <c r="O76" s="228"/>
      <c r="P76" s="228"/>
      <c r="Q76" s="228"/>
      <c r="R76" s="236"/>
      <c r="S76" s="478" t="s">
        <v>530</v>
      </c>
      <c r="T76" s="228"/>
      <c r="U76" s="228"/>
      <c r="V76" s="228"/>
      <c r="W76" s="228"/>
      <c r="X76" s="370"/>
      <c r="Y76" s="484" t="s">
        <v>527</v>
      </c>
      <c r="Z76" s="315"/>
      <c r="AA76" s="236"/>
      <c r="AB76" s="236"/>
    </row>
    <row r="77" spans="1:28" x14ac:dyDescent="0.25">
      <c r="A77" s="368" t="s">
        <v>486</v>
      </c>
      <c r="B77" s="228"/>
      <c r="C77" s="228"/>
      <c r="D77" s="228"/>
      <c r="E77" s="228"/>
      <c r="F77" s="228"/>
      <c r="G77" s="228"/>
      <c r="H77" s="228"/>
      <c r="I77" s="228"/>
      <c r="J77" s="236"/>
      <c r="K77" s="228" t="s">
        <v>488</v>
      </c>
      <c r="L77" s="228"/>
      <c r="M77" s="228"/>
      <c r="N77" s="228"/>
      <c r="O77" s="228"/>
      <c r="P77" s="228"/>
      <c r="Q77" s="228"/>
      <c r="R77" s="236"/>
      <c r="S77" s="228" t="s">
        <v>488</v>
      </c>
      <c r="T77" s="228"/>
      <c r="U77" s="228"/>
      <c r="V77" s="228"/>
      <c r="W77" s="228"/>
      <c r="X77" s="370"/>
      <c r="Y77" s="237" t="s">
        <v>1147</v>
      </c>
      <c r="Z77" s="315"/>
      <c r="AA77" s="236"/>
      <c r="AB77" s="236"/>
    </row>
    <row r="78" spans="1:28" x14ac:dyDescent="0.25">
      <c r="A78" s="368"/>
      <c r="B78" s="228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370"/>
      <c r="Y78" s="236"/>
      <c r="Z78" s="236"/>
      <c r="AA78" s="236"/>
      <c r="AB78" s="236"/>
    </row>
    <row r="79" spans="1:28" x14ac:dyDescent="0.25">
      <c r="A79" s="368"/>
      <c r="B79" s="228"/>
      <c r="C79" s="228"/>
      <c r="D79" s="228"/>
      <c r="E79" s="228"/>
      <c r="F79" s="228"/>
      <c r="G79" s="228"/>
      <c r="H79" s="228"/>
      <c r="I79" s="228"/>
      <c r="J79" s="228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370"/>
      <c r="Y79" s="236"/>
      <c r="Z79" s="236"/>
      <c r="AA79" s="236"/>
      <c r="AB79" s="236"/>
    </row>
    <row r="80" spans="1:28" x14ac:dyDescent="0.25">
      <c r="A80" s="368"/>
      <c r="B80" s="228"/>
      <c r="C80" s="228"/>
      <c r="D80" s="228"/>
      <c r="E80" s="228"/>
      <c r="F80" s="228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370"/>
      <c r="Y80" s="236"/>
      <c r="Z80" s="236"/>
      <c r="AA80" s="236"/>
      <c r="AB80" s="236"/>
    </row>
    <row r="81" spans="1:28" x14ac:dyDescent="0.25">
      <c r="A81" s="368"/>
      <c r="B81" s="228"/>
      <c r="C81" s="228"/>
      <c r="D81" s="228"/>
      <c r="E81" s="228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370"/>
      <c r="Y81" s="236"/>
      <c r="Z81" s="236"/>
      <c r="AA81" s="236"/>
      <c r="AB81" s="236"/>
    </row>
    <row r="82" spans="1:28" x14ac:dyDescent="0.25">
      <c r="A82" s="368"/>
      <c r="B82" s="228"/>
      <c r="C82" s="228"/>
      <c r="D82" s="228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370"/>
      <c r="Y82" s="236"/>
      <c r="Z82" s="236"/>
      <c r="AA82" s="236"/>
      <c r="AB82" s="236"/>
    </row>
    <row r="83" spans="1:28" x14ac:dyDescent="0.25">
      <c r="A83" s="368"/>
      <c r="B83" s="228"/>
      <c r="C83" s="228"/>
      <c r="D83" s="228"/>
      <c r="E83" s="228"/>
      <c r="F83" s="228"/>
      <c r="G83" s="228"/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370"/>
      <c r="Y83" s="236"/>
      <c r="Z83" s="236"/>
      <c r="AA83" s="236"/>
      <c r="AB83" s="236"/>
    </row>
    <row r="84" spans="1:28" x14ac:dyDescent="0.25">
      <c r="A84" s="368"/>
      <c r="B84" s="228"/>
      <c r="C84" s="228"/>
      <c r="D84" s="228"/>
      <c r="E84" s="228"/>
      <c r="F84" s="228"/>
      <c r="G84" s="228"/>
      <c r="H84" s="228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228"/>
      <c r="V84" s="228"/>
      <c r="W84" s="228"/>
      <c r="X84" s="370"/>
      <c r="Y84" s="236"/>
      <c r="Z84" s="236"/>
      <c r="AA84" s="236"/>
      <c r="AB84" s="236"/>
    </row>
    <row r="85" spans="1:28" x14ac:dyDescent="0.25">
      <c r="A85" s="368"/>
      <c r="B85" s="228"/>
      <c r="C85" s="228"/>
      <c r="D85" s="228"/>
      <c r="E85" s="228"/>
      <c r="F85" s="228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370"/>
      <c r="Y85" s="236"/>
      <c r="Z85" s="236"/>
      <c r="AA85" s="236"/>
      <c r="AB85" s="236"/>
    </row>
    <row r="86" spans="1:28" ht="33.75" customHeight="1" x14ac:dyDescent="0.25">
      <c r="A86" s="368"/>
      <c r="B86" s="228"/>
      <c r="C86" s="228"/>
      <c r="D86" s="228"/>
      <c r="E86" s="228"/>
      <c r="F86" s="228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370"/>
      <c r="Y86" s="236"/>
      <c r="Z86" s="236"/>
      <c r="AA86" s="236"/>
      <c r="AB86" s="236"/>
    </row>
    <row r="87" spans="1:28" x14ac:dyDescent="0.25">
      <c r="A87" s="480" t="s">
        <v>531</v>
      </c>
      <c r="B87" s="328"/>
      <c r="C87" s="328"/>
      <c r="D87" s="328"/>
      <c r="E87" s="328"/>
      <c r="F87" s="328"/>
      <c r="G87" s="328"/>
      <c r="H87" s="328"/>
      <c r="I87" s="328"/>
      <c r="J87" s="328"/>
      <c r="K87" s="481" t="s">
        <v>532</v>
      </c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485"/>
      <c r="Y87" s="236"/>
      <c r="Z87" s="236"/>
      <c r="AA87" s="236"/>
      <c r="AB87" s="236"/>
    </row>
    <row r="88" spans="1:28" x14ac:dyDescent="0.25">
      <c r="A88" s="368" t="s">
        <v>486</v>
      </c>
      <c r="B88" s="228"/>
      <c r="C88" s="228"/>
      <c r="D88" s="228"/>
      <c r="E88" s="228"/>
      <c r="F88" s="228"/>
      <c r="G88" s="228"/>
      <c r="H88" s="228"/>
      <c r="I88" s="228"/>
      <c r="J88" s="228"/>
      <c r="K88" s="228" t="s">
        <v>488</v>
      </c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370"/>
      <c r="Y88" s="236"/>
      <c r="Z88" s="236"/>
      <c r="AA88" s="236"/>
      <c r="AB88" s="236"/>
    </row>
    <row r="89" spans="1:28" x14ac:dyDescent="0.25">
      <c r="A89" s="368"/>
      <c r="B89" s="228"/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370"/>
      <c r="Y89" s="236"/>
      <c r="Z89" s="236"/>
      <c r="AA89" s="236"/>
      <c r="AB89" s="236"/>
    </row>
    <row r="90" spans="1:28" x14ac:dyDescent="0.25">
      <c r="A90" s="368"/>
      <c r="B90" s="228"/>
      <c r="C90" s="228"/>
      <c r="D90" s="228"/>
      <c r="E90" s="228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370"/>
      <c r="Y90" s="236"/>
      <c r="Z90" s="236"/>
      <c r="AA90" s="236"/>
      <c r="AB90" s="236"/>
    </row>
    <row r="91" spans="1:28" x14ac:dyDescent="0.25">
      <c r="A91" s="368"/>
      <c r="B91" s="228"/>
      <c r="C91" s="228"/>
      <c r="D91" s="228"/>
      <c r="E91" s="228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370"/>
      <c r="Y91" s="236"/>
      <c r="Z91" s="236"/>
      <c r="AA91" s="236"/>
      <c r="AB91" s="236"/>
    </row>
    <row r="92" spans="1:28" x14ac:dyDescent="0.25">
      <c r="A92" s="368"/>
      <c r="B92" s="228"/>
      <c r="C92" s="228"/>
      <c r="D92" s="228"/>
      <c r="E92" s="228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370"/>
      <c r="Y92" s="236"/>
      <c r="Z92" s="236"/>
      <c r="AA92" s="236"/>
      <c r="AB92" s="236"/>
    </row>
    <row r="93" spans="1:28" ht="31.5" customHeight="1" x14ac:dyDescent="0.25">
      <c r="A93" s="486"/>
      <c r="B93" s="487"/>
      <c r="C93" s="487"/>
      <c r="D93" s="487"/>
      <c r="E93" s="487"/>
      <c r="F93" s="487"/>
      <c r="G93" s="487"/>
      <c r="H93" s="487"/>
      <c r="I93" s="487"/>
      <c r="J93" s="487"/>
      <c r="K93" s="487"/>
      <c r="L93" s="487"/>
      <c r="M93" s="487"/>
      <c r="N93" s="487"/>
      <c r="O93" s="487"/>
      <c r="P93" s="487"/>
      <c r="Q93" s="487"/>
      <c r="R93" s="228"/>
      <c r="S93" s="228"/>
      <c r="T93" s="228"/>
      <c r="U93" s="228"/>
      <c r="V93" s="228"/>
      <c r="W93" s="228"/>
      <c r="X93" s="370"/>
      <c r="Y93" s="236"/>
      <c r="Z93" s="236"/>
      <c r="AA93" s="236"/>
      <c r="AB93" s="236"/>
    </row>
    <row r="94" spans="1:28" ht="63" customHeight="1" thickBot="1" x14ac:dyDescent="0.3">
      <c r="A94" s="488"/>
      <c r="B94" s="489"/>
      <c r="C94" s="489"/>
      <c r="D94" s="489"/>
      <c r="E94" s="489"/>
      <c r="F94" s="489"/>
      <c r="G94" s="489"/>
      <c r="H94" s="489"/>
      <c r="I94" s="489"/>
      <c r="J94" s="489"/>
      <c r="K94" s="489"/>
      <c r="L94" s="489"/>
      <c r="M94" s="489"/>
      <c r="N94" s="489"/>
      <c r="O94" s="489"/>
      <c r="P94" s="489"/>
      <c r="Q94" s="489"/>
      <c r="R94" s="490"/>
      <c r="S94" s="491"/>
      <c r="T94" s="491"/>
      <c r="U94" s="492"/>
      <c r="V94" s="492"/>
      <c r="W94" s="492"/>
      <c r="X94" s="385"/>
      <c r="Y94" s="236"/>
      <c r="Z94" s="236"/>
      <c r="AA94" s="236"/>
      <c r="AB94" s="236"/>
    </row>
    <row r="95" spans="1:28" ht="44.25" customHeight="1" x14ac:dyDescent="0.25">
      <c r="A95" s="866" t="s">
        <v>479</v>
      </c>
      <c r="B95" s="866"/>
      <c r="C95" s="866"/>
      <c r="D95" s="866"/>
      <c r="E95" s="866"/>
      <c r="F95" s="866"/>
      <c r="G95" s="866"/>
      <c r="H95" s="866"/>
      <c r="I95" s="866"/>
      <c r="J95" s="866"/>
      <c r="K95" s="866"/>
      <c r="L95" s="866"/>
      <c r="M95" s="866"/>
      <c r="N95" s="866"/>
      <c r="O95" s="866"/>
      <c r="P95" s="866"/>
      <c r="Q95" s="866"/>
      <c r="R95" s="866"/>
      <c r="S95" s="866"/>
      <c r="T95" s="866"/>
      <c r="U95" s="866"/>
      <c r="V95" s="866"/>
      <c r="W95" s="866"/>
      <c r="X95" s="866"/>
      <c r="Y95" s="866"/>
      <c r="Z95" s="866"/>
      <c r="AA95" s="866"/>
      <c r="AB95" s="866"/>
    </row>
    <row r="96" spans="1:28" hidden="1" x14ac:dyDescent="0.25">
      <c r="A96" s="236"/>
      <c r="B96" s="236"/>
      <c r="C96" s="236"/>
      <c r="D96" s="236"/>
      <c r="E96" s="236"/>
      <c r="F96" s="236"/>
      <c r="G96" s="236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</row>
    <row r="97" spans="1:20" hidden="1" x14ac:dyDescent="0.25">
      <c r="A97" s="236"/>
      <c r="B97" s="236"/>
      <c r="C97" s="236"/>
      <c r="D97" s="236"/>
      <c r="E97" s="236"/>
      <c r="F97" s="236"/>
      <c r="G97" s="236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</row>
  </sheetData>
  <sheetProtection password="BE26" sheet="1" objects="1" scenarios="1"/>
  <mergeCells count="44">
    <mergeCell ref="A95:AB95"/>
    <mergeCell ref="W44:AA45"/>
    <mergeCell ref="A45:T45"/>
    <mergeCell ref="A48:AB48"/>
    <mergeCell ref="B50:AB50"/>
    <mergeCell ref="A53:AB53"/>
    <mergeCell ref="A54:X54"/>
    <mergeCell ref="Y54:AB54"/>
    <mergeCell ref="U39:AB40"/>
    <mergeCell ref="V31:W32"/>
    <mergeCell ref="X31:Y32"/>
    <mergeCell ref="Z31:Z32"/>
    <mergeCell ref="AA31:AA32"/>
    <mergeCell ref="V33:W34"/>
    <mergeCell ref="X33:Y34"/>
    <mergeCell ref="Z33:Z34"/>
    <mergeCell ref="AA33:AA34"/>
    <mergeCell ref="V35:W35"/>
    <mergeCell ref="X35:Y35"/>
    <mergeCell ref="V36:W37"/>
    <mergeCell ref="X36:Y36"/>
    <mergeCell ref="X37:Z37"/>
    <mergeCell ref="U30:AB30"/>
    <mergeCell ref="A19:T19"/>
    <mergeCell ref="A20:T20"/>
    <mergeCell ref="U20:Y20"/>
    <mergeCell ref="Z20:AB20"/>
    <mergeCell ref="A21:B22"/>
    <mergeCell ref="C21:G22"/>
    <mergeCell ref="H21:L22"/>
    <mergeCell ref="M21:Q22"/>
    <mergeCell ref="R21:T22"/>
    <mergeCell ref="U21:Y21"/>
    <mergeCell ref="Z21:AB21"/>
    <mergeCell ref="U22:Y22"/>
    <mergeCell ref="Z22:AB22"/>
    <mergeCell ref="A23:B23"/>
    <mergeCell ref="R23:T23"/>
    <mergeCell ref="A18:D18"/>
    <mergeCell ref="A1:D1"/>
    <mergeCell ref="A10:K10"/>
    <mergeCell ref="L10:V10"/>
    <mergeCell ref="W10:AB10"/>
    <mergeCell ref="A11:AB11"/>
  </mergeCells>
  <hyperlinks>
    <hyperlink ref="A1:D1" location="Содержание!A1" display="Вернуться к содержанию"/>
  </hyperlinks>
  <pageMargins left="0.39370078740157483" right="0.39370078740157483" top="0.39370078740157483" bottom="0.39370078740157483" header="0.11811023622047245" footer="0.11811023622047245"/>
  <pageSetup paperSize="9" scale="40" orientation="portrait" r:id="rId1"/>
  <rowBreaks count="1" manualBreakCount="1">
    <brk id="95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173"/>
  <sheetViews>
    <sheetView showRowColHeaders="0" zoomScaleNormal="100" zoomScaleSheetLayoutView="100" workbookViewId="0">
      <pane ySplit="1" topLeftCell="A2" activePane="bottomLeft" state="frozen"/>
      <selection pane="bottomLeft" activeCell="I34" sqref="I34"/>
    </sheetView>
  </sheetViews>
  <sheetFormatPr defaultColWidth="0" defaultRowHeight="15" zeroHeight="1" x14ac:dyDescent="0.25"/>
  <cols>
    <col min="1" max="1" width="13.85546875" style="13" customWidth="1"/>
    <col min="2" max="14" width="9.140625" style="13" customWidth="1"/>
    <col min="15" max="15" width="2.7109375" style="13" customWidth="1"/>
    <col min="16" max="16" width="1.7109375" style="13" hidden="1" customWidth="1"/>
    <col min="17" max="20" width="0" style="13" hidden="1" customWidth="1"/>
    <col min="21" max="16384" width="9.140625" style="13" hidden="1"/>
  </cols>
  <sheetData>
    <row r="1" spans="1:15" ht="18.75" x14ac:dyDescent="0.3">
      <c r="A1" s="494" t="s">
        <v>61</v>
      </c>
      <c r="B1" s="494"/>
      <c r="C1" s="494"/>
      <c r="D1" s="494"/>
      <c r="E1" s="14"/>
      <c r="F1" s="137" t="s">
        <v>654</v>
      </c>
      <c r="G1" s="14"/>
      <c r="H1" s="14"/>
      <c r="I1" s="14"/>
      <c r="J1" s="14"/>
      <c r="K1" s="14"/>
      <c r="L1" s="14"/>
      <c r="M1" s="14"/>
      <c r="N1" s="14"/>
      <c r="O1" s="14"/>
    </row>
    <row r="2" spans="1:15" s="52" customFormat="1" x14ac:dyDescent="0.25">
      <c r="A2" s="182" t="str">
        <f>VLOOKUP(Тип_прайслиста,Тип_прайслиста_значения,2,FALSE)</f>
        <v>РОЗНИЧНЫЙ ПРАЙС-ЛИСТ НА СЕКЦИОННЫЕ ВОРОТА ГРУППЫ КОМПАНИЙ "АЛЮТЕХ" НА РЫНКЕ РОССИЙСКОЙ ФЕДЕРАЦИИ</v>
      </c>
    </row>
    <row r="3" spans="1:15" x14ac:dyDescent="0.25">
      <c r="A3" s="598" t="s">
        <v>402</v>
      </c>
      <c r="B3" s="598"/>
      <c r="C3" s="598"/>
      <c r="D3" s="598"/>
      <c r="E3" s="598"/>
      <c r="F3" s="598"/>
      <c r="G3" s="598"/>
      <c r="H3" s="598"/>
      <c r="I3" s="598"/>
      <c r="J3" s="598"/>
      <c r="K3" s="598"/>
      <c r="L3" s="598"/>
      <c r="M3" s="598"/>
      <c r="N3" s="598"/>
      <c r="O3" s="598"/>
    </row>
    <row r="4" spans="1:15" ht="24.75" customHeight="1" x14ac:dyDescent="0.25">
      <c r="A4" s="643" t="s">
        <v>676</v>
      </c>
      <c r="B4" s="643"/>
      <c r="C4" s="643"/>
      <c r="D4" s="643"/>
      <c r="E4" s="643"/>
      <c r="F4" s="643"/>
      <c r="G4" s="643"/>
      <c r="H4" s="643"/>
      <c r="I4" s="643"/>
      <c r="J4" s="643"/>
      <c r="K4" s="643"/>
      <c r="L4" s="643"/>
      <c r="M4" s="643"/>
      <c r="N4" s="643"/>
      <c r="O4" s="14"/>
    </row>
    <row r="5" spans="1:15" ht="27" customHeight="1" x14ac:dyDescent="0.25">
      <c r="A5" s="651" t="s">
        <v>395</v>
      </c>
      <c r="B5" s="651"/>
      <c r="C5" s="651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129"/>
    </row>
    <row r="6" spans="1:15" x14ac:dyDescent="0.25">
      <c r="A6" s="242" t="s">
        <v>656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14"/>
    </row>
    <row r="7" spans="1:15" ht="12.75" customHeight="1" x14ac:dyDescent="0.25">
      <c r="A7" s="255" t="s">
        <v>396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74"/>
    </row>
    <row r="8" spans="1:15" x14ac:dyDescent="0.25">
      <c r="A8" s="242" t="s">
        <v>505</v>
      </c>
      <c r="B8" s="236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14"/>
    </row>
    <row r="9" spans="1:15" x14ac:dyDescent="0.25">
      <c r="A9" s="111" t="s">
        <v>481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53" t="str">
        <f>Описание_цены</f>
        <v>Цены указаны в рублях с НДС</v>
      </c>
      <c r="M9" s="14"/>
      <c r="N9" s="14"/>
      <c r="O9" s="14"/>
    </row>
    <row r="10" spans="1:15" ht="13.5" customHeight="1" thickBot="1" x14ac:dyDescent="0.3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</row>
    <row r="11" spans="1:15" ht="15" customHeight="1" thickBot="1" x14ac:dyDescent="0.3">
      <c r="A11" s="48" t="s">
        <v>489</v>
      </c>
      <c r="B11" s="36"/>
      <c r="C11" s="14"/>
      <c r="D11" s="14"/>
      <c r="E11" s="14"/>
      <c r="F11" s="173">
        <f>1-Скидка_SDN</f>
        <v>0</v>
      </c>
      <c r="G11" s="14"/>
      <c r="H11" s="14"/>
      <c r="I11" s="14"/>
      <c r="J11" s="14"/>
      <c r="K11" s="14"/>
      <c r="L11" s="14"/>
      <c r="M11" s="14"/>
      <c r="N11" s="14"/>
      <c r="O11" s="14"/>
    </row>
    <row r="12" spans="1:15" x14ac:dyDescent="0.25">
      <c r="A12" s="598" t="s">
        <v>657</v>
      </c>
      <c r="B12" s="598"/>
      <c r="C12" s="598"/>
      <c r="D12" s="598"/>
      <c r="E12" s="598"/>
      <c r="F12" s="598"/>
      <c r="G12" s="598"/>
      <c r="H12" s="598"/>
      <c r="I12" s="598"/>
      <c r="J12" s="598"/>
      <c r="K12" s="598"/>
      <c r="L12" s="598"/>
      <c r="M12" s="598"/>
      <c r="N12" s="598"/>
      <c r="O12" s="598"/>
    </row>
    <row r="13" spans="1:15" ht="39" customHeight="1" x14ac:dyDescent="0.25">
      <c r="A13" s="27"/>
      <c r="B13" s="876" t="s">
        <v>1148</v>
      </c>
      <c r="C13" s="876"/>
      <c r="D13" s="876"/>
      <c r="E13" s="876"/>
      <c r="F13" s="876"/>
      <c r="G13" s="876"/>
      <c r="H13" s="236"/>
      <c r="I13" s="236"/>
      <c r="J13" s="236"/>
      <c r="K13" s="236"/>
      <c r="L13" s="236"/>
      <c r="M13" s="236"/>
      <c r="N13" s="236"/>
      <c r="O13" s="27"/>
    </row>
    <row r="14" spans="1:15" ht="42" customHeight="1" x14ac:dyDescent="0.25">
      <c r="A14" s="493"/>
      <c r="B14" s="876" t="s">
        <v>1150</v>
      </c>
      <c r="C14" s="876"/>
      <c r="D14" s="876"/>
      <c r="E14" s="876"/>
      <c r="F14" s="876"/>
      <c r="G14" s="876"/>
      <c r="H14" s="236"/>
      <c r="I14" s="236"/>
      <c r="J14" s="236"/>
      <c r="K14" s="236"/>
      <c r="L14" s="236"/>
      <c r="M14" s="236"/>
      <c r="N14" s="236"/>
      <c r="O14" s="355"/>
    </row>
    <row r="15" spans="1:15" ht="27" customHeight="1" x14ac:dyDescent="0.25">
      <c r="A15" s="493"/>
      <c r="B15" s="876" t="s">
        <v>1149</v>
      </c>
      <c r="C15" s="876"/>
      <c r="D15" s="876"/>
      <c r="E15" s="876"/>
      <c r="F15" s="876"/>
      <c r="G15" s="876"/>
      <c r="H15" s="236"/>
      <c r="I15" s="879" t="s">
        <v>687</v>
      </c>
      <c r="J15" s="758"/>
      <c r="K15" s="758"/>
      <c r="L15" s="758"/>
      <c r="M15" s="758"/>
      <c r="N15" s="758"/>
      <c r="O15" s="355"/>
    </row>
    <row r="16" spans="1:15" s="352" customFormat="1" ht="42.6" customHeight="1" thickBot="1" x14ac:dyDescent="0.3">
      <c r="A16" s="354"/>
      <c r="B16" s="881" t="s">
        <v>1151</v>
      </c>
      <c r="C16" s="881"/>
      <c r="D16" s="881"/>
      <c r="E16" s="881"/>
      <c r="F16" s="881"/>
      <c r="G16" s="881"/>
      <c r="H16" s="236"/>
      <c r="I16" s="880"/>
      <c r="J16" s="880"/>
      <c r="K16" s="880"/>
      <c r="L16" s="880"/>
      <c r="M16" s="880"/>
      <c r="N16" s="880"/>
      <c r="O16" s="355"/>
    </row>
    <row r="17" spans="1:15" x14ac:dyDescent="0.25">
      <c r="A17" s="14"/>
      <c r="B17" s="66" t="s">
        <v>106</v>
      </c>
      <c r="C17" s="67">
        <v>875</v>
      </c>
      <c r="D17" s="67">
        <v>900</v>
      </c>
      <c r="E17" s="67">
        <v>1000</v>
      </c>
      <c r="F17" s="67">
        <v>1125</v>
      </c>
      <c r="G17" s="68">
        <v>1250</v>
      </c>
      <c r="H17" s="14"/>
      <c r="I17" s="66" t="s">
        <v>106</v>
      </c>
      <c r="J17" s="67">
        <v>875</v>
      </c>
      <c r="K17" s="67">
        <v>900</v>
      </c>
      <c r="L17" s="67">
        <v>1000</v>
      </c>
      <c r="M17" s="67">
        <v>1125</v>
      </c>
      <c r="N17" s="68">
        <v>1250</v>
      </c>
      <c r="O17" s="14"/>
    </row>
    <row r="18" spans="1:15" x14ac:dyDescent="0.25">
      <c r="A18" s="14"/>
      <c r="B18" s="69">
        <v>1895</v>
      </c>
      <c r="C18" s="195">
        <f t="shared" ref="C18:G21" si="0">ROUND(C102*РАСЧЕТНЫЙ_КОЭФФИЦИЕНТ,0)</f>
        <v>73809</v>
      </c>
      <c r="D18" s="195">
        <f t="shared" si="0"/>
        <v>75953</v>
      </c>
      <c r="E18" s="195">
        <f t="shared" si="0"/>
        <v>84874</v>
      </c>
      <c r="F18" s="195">
        <f t="shared" si="0"/>
        <v>94781</v>
      </c>
      <c r="G18" s="196">
        <f t="shared" si="0"/>
        <v>105905</v>
      </c>
      <c r="H18" s="14"/>
      <c r="I18" s="69">
        <v>1895</v>
      </c>
      <c r="J18" s="195">
        <f t="shared" ref="J18:N21" si="1">ROUND(J102*РАСЧЕТНЫЙ_КОЭФФИЦИЕНТ,0)</f>
        <v>81225</v>
      </c>
      <c r="K18" s="195">
        <f t="shared" si="1"/>
        <v>83542</v>
      </c>
      <c r="L18" s="195">
        <f t="shared" si="1"/>
        <v>93391</v>
      </c>
      <c r="M18" s="195">
        <f t="shared" si="1"/>
        <v>104225</v>
      </c>
      <c r="N18" s="196">
        <f t="shared" si="1"/>
        <v>116449</v>
      </c>
      <c r="O18" s="14"/>
    </row>
    <row r="19" spans="1:15" x14ac:dyDescent="0.25">
      <c r="A19" s="14"/>
      <c r="B19" s="69">
        <v>2000</v>
      </c>
      <c r="C19" s="195">
        <f t="shared" si="0"/>
        <v>78096</v>
      </c>
      <c r="D19" s="195">
        <f t="shared" si="0"/>
        <v>80298</v>
      </c>
      <c r="E19" s="195">
        <f t="shared" si="0"/>
        <v>88524</v>
      </c>
      <c r="F19" s="195">
        <f t="shared" si="0"/>
        <v>100401</v>
      </c>
      <c r="G19" s="196">
        <f t="shared" si="0"/>
        <v>110829</v>
      </c>
      <c r="H19" s="14"/>
      <c r="I19" s="69">
        <v>2000</v>
      </c>
      <c r="J19" s="195">
        <f t="shared" si="1"/>
        <v>85917</v>
      </c>
      <c r="K19" s="195">
        <f t="shared" si="1"/>
        <v>88351</v>
      </c>
      <c r="L19" s="195">
        <f t="shared" si="1"/>
        <v>97388</v>
      </c>
      <c r="M19" s="195">
        <f t="shared" si="1"/>
        <v>110424</v>
      </c>
      <c r="N19" s="196">
        <f t="shared" si="1"/>
        <v>121895</v>
      </c>
      <c r="O19" s="14"/>
    </row>
    <row r="20" spans="1:15" x14ac:dyDescent="0.25">
      <c r="A20" s="14"/>
      <c r="B20" s="69">
        <v>2125</v>
      </c>
      <c r="C20" s="195">
        <f t="shared" si="0"/>
        <v>83021</v>
      </c>
      <c r="D20" s="195">
        <f t="shared" si="0"/>
        <v>85106</v>
      </c>
      <c r="E20" s="195">
        <f t="shared" si="0"/>
        <v>94781</v>
      </c>
      <c r="F20" s="195">
        <f t="shared" si="0"/>
        <v>106310</v>
      </c>
      <c r="G20" s="196">
        <f t="shared" si="0"/>
        <v>118303</v>
      </c>
      <c r="H20" s="14"/>
      <c r="I20" s="69">
        <v>2125</v>
      </c>
      <c r="J20" s="195">
        <f t="shared" si="1"/>
        <v>91363</v>
      </c>
      <c r="K20" s="195">
        <f t="shared" si="1"/>
        <v>93623</v>
      </c>
      <c r="L20" s="195">
        <f t="shared" si="1"/>
        <v>104225</v>
      </c>
      <c r="M20" s="195">
        <f t="shared" si="1"/>
        <v>116912</v>
      </c>
      <c r="N20" s="196">
        <f t="shared" si="1"/>
        <v>130122</v>
      </c>
      <c r="O20" s="14"/>
    </row>
    <row r="21" spans="1:15" ht="15.75" thickBot="1" x14ac:dyDescent="0.3">
      <c r="A21" s="14"/>
      <c r="B21" s="70">
        <v>2250</v>
      </c>
      <c r="C21" s="197">
        <f t="shared" si="0"/>
        <v>87539</v>
      </c>
      <c r="D21" s="197">
        <f t="shared" si="0"/>
        <v>90031</v>
      </c>
      <c r="E21" s="197">
        <f t="shared" si="0"/>
        <v>100401</v>
      </c>
      <c r="F21" s="197">
        <f t="shared" si="0"/>
        <v>112162</v>
      </c>
      <c r="G21" s="198">
        <f t="shared" si="0"/>
        <v>124502</v>
      </c>
      <c r="H21" s="14"/>
      <c r="I21" s="70">
        <v>2250</v>
      </c>
      <c r="J21" s="197">
        <f t="shared" si="1"/>
        <v>96288</v>
      </c>
      <c r="K21" s="197">
        <f t="shared" si="1"/>
        <v>99069</v>
      </c>
      <c r="L21" s="197">
        <f t="shared" si="1"/>
        <v>110424</v>
      </c>
      <c r="M21" s="197">
        <f t="shared" si="1"/>
        <v>123343</v>
      </c>
      <c r="N21" s="198">
        <f t="shared" si="1"/>
        <v>136958</v>
      </c>
      <c r="O21" s="14"/>
    </row>
    <row r="22" spans="1:15" ht="3.75" customHeight="1" x14ac:dyDescent="0.25">
      <c r="A22" s="14"/>
      <c r="B22" s="71"/>
      <c r="C22" s="18"/>
      <c r="D22" s="18"/>
      <c r="E22" s="14"/>
      <c r="F22" s="139"/>
      <c r="G22" s="18"/>
      <c r="H22" s="14"/>
      <c r="I22" s="71"/>
      <c r="J22" s="18"/>
      <c r="K22" s="18"/>
      <c r="L22" s="14"/>
      <c r="M22" s="18"/>
      <c r="N22" s="18"/>
      <c r="O22" s="14"/>
    </row>
    <row r="23" spans="1:15" ht="13.5" customHeight="1" x14ac:dyDescent="0.25">
      <c r="A23" s="140" t="s">
        <v>482</v>
      </c>
      <c r="B23" s="71"/>
      <c r="C23" s="18"/>
      <c r="D23" s="18"/>
      <c r="E23" s="18"/>
      <c r="F23" s="18"/>
      <c r="G23" s="18"/>
      <c r="H23" s="14"/>
      <c r="I23" s="71"/>
      <c r="J23" s="18"/>
      <c r="K23" s="18"/>
      <c r="L23" s="18"/>
      <c r="M23" s="18"/>
      <c r="N23" s="18"/>
      <c r="O23" s="14"/>
    </row>
    <row r="24" spans="1:15" ht="11.25" customHeight="1" x14ac:dyDescent="0.25">
      <c r="A24" s="140" t="s">
        <v>483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</row>
    <row r="25" spans="1:15" x14ac:dyDescent="0.25">
      <c r="A25" s="598" t="s">
        <v>658</v>
      </c>
      <c r="B25" s="598"/>
      <c r="C25" s="598"/>
      <c r="D25" s="598"/>
      <c r="E25" s="598"/>
      <c r="F25" s="598"/>
      <c r="G25" s="598"/>
      <c r="H25" s="598"/>
      <c r="I25" s="598"/>
      <c r="J25" s="598"/>
      <c r="K25" s="598"/>
      <c r="L25" s="598"/>
      <c r="M25" s="598"/>
      <c r="N25" s="598"/>
      <c r="O25" s="598"/>
    </row>
    <row r="26" spans="1:15" x14ac:dyDescent="0.25">
      <c r="A26" s="593" t="s">
        <v>651</v>
      </c>
      <c r="B26" s="593"/>
      <c r="C26" s="593"/>
      <c r="D26" s="593"/>
      <c r="E26" s="593"/>
      <c r="F26" s="593"/>
      <c r="G26" s="593"/>
      <c r="H26" s="593"/>
      <c r="I26" s="593"/>
      <c r="J26" s="593"/>
      <c r="K26" s="593"/>
      <c r="L26" s="593"/>
      <c r="M26" s="593"/>
      <c r="N26" s="593"/>
      <c r="O26" s="141"/>
    </row>
    <row r="27" spans="1:15" ht="15.75" thickBot="1" x14ac:dyDescent="0.3">
      <c r="A27" s="142"/>
      <c r="B27" s="143" t="s">
        <v>400</v>
      </c>
      <c r="C27" s="142"/>
      <c r="D27" s="142"/>
      <c r="E27" s="142"/>
      <c r="F27" s="142"/>
      <c r="G27" s="142"/>
      <c r="H27" s="142"/>
      <c r="I27" s="143" t="s">
        <v>401</v>
      </c>
      <c r="J27" s="142"/>
      <c r="K27" s="142"/>
      <c r="L27" s="142"/>
      <c r="M27" s="142"/>
      <c r="N27" s="142"/>
      <c r="O27" s="142"/>
    </row>
    <row r="28" spans="1:15" x14ac:dyDescent="0.25">
      <c r="A28" s="14"/>
      <c r="B28" s="66" t="s">
        <v>106</v>
      </c>
      <c r="C28" s="67">
        <v>875</v>
      </c>
      <c r="D28" s="67">
        <v>900</v>
      </c>
      <c r="E28" s="67">
        <v>1000</v>
      </c>
      <c r="F28" s="67">
        <v>1125</v>
      </c>
      <c r="G28" s="68">
        <v>1250</v>
      </c>
      <c r="H28" s="14"/>
      <c r="I28" s="66" t="s">
        <v>106</v>
      </c>
      <c r="J28" s="67">
        <v>875</v>
      </c>
      <c r="K28" s="67">
        <v>900</v>
      </c>
      <c r="L28" s="67">
        <v>1000</v>
      </c>
      <c r="M28" s="67">
        <v>1125</v>
      </c>
      <c r="N28" s="68">
        <v>1250</v>
      </c>
      <c r="O28" s="14"/>
    </row>
    <row r="29" spans="1:15" x14ac:dyDescent="0.25">
      <c r="A29" s="14"/>
      <c r="B29" s="69">
        <v>1785</v>
      </c>
      <c r="C29" s="195">
        <f t="shared" ref="C29:G38" si="2">ROUND(C109*РАСЧЕТНЫЙ_КОЭФФИЦИЕНТ,0)</f>
        <v>73056</v>
      </c>
      <c r="D29" s="195">
        <f t="shared" si="2"/>
        <v>75257</v>
      </c>
      <c r="E29" s="195">
        <f t="shared" si="2"/>
        <v>85454</v>
      </c>
      <c r="F29" s="195">
        <f t="shared" si="2"/>
        <v>93681</v>
      </c>
      <c r="G29" s="196">
        <f t="shared" si="2"/>
        <v>105963</v>
      </c>
      <c r="H29" s="14"/>
      <c r="I29" s="69">
        <v>1785</v>
      </c>
      <c r="J29" s="195">
        <f t="shared" ref="J29:N38" si="3">ROUND(J109*РАСЧЕТНЫЙ_КОЭФФИЦИЕНТ,0)</f>
        <v>80414</v>
      </c>
      <c r="K29" s="195">
        <f t="shared" si="3"/>
        <v>82731</v>
      </c>
      <c r="L29" s="195">
        <f t="shared" si="3"/>
        <v>94086</v>
      </c>
      <c r="M29" s="195">
        <f t="shared" si="3"/>
        <v>103124</v>
      </c>
      <c r="N29" s="196">
        <f t="shared" si="3"/>
        <v>116623</v>
      </c>
      <c r="O29" s="14"/>
    </row>
    <row r="30" spans="1:15" x14ac:dyDescent="0.25">
      <c r="A30" s="14"/>
      <c r="B30" s="69">
        <v>1810</v>
      </c>
      <c r="C30" s="195">
        <f t="shared" si="2"/>
        <v>73983</v>
      </c>
      <c r="D30" s="195">
        <f t="shared" si="2"/>
        <v>76184</v>
      </c>
      <c r="E30" s="195">
        <f t="shared" si="2"/>
        <v>86149</v>
      </c>
      <c r="F30" s="195">
        <f t="shared" si="2"/>
        <v>94897</v>
      </c>
      <c r="G30" s="196">
        <f t="shared" si="2"/>
        <v>107064</v>
      </c>
      <c r="H30" s="14"/>
      <c r="I30" s="69">
        <v>1810</v>
      </c>
      <c r="J30" s="195">
        <f t="shared" si="3"/>
        <v>81398</v>
      </c>
      <c r="K30" s="195">
        <f t="shared" si="3"/>
        <v>83832</v>
      </c>
      <c r="L30" s="195">
        <f t="shared" si="3"/>
        <v>94781</v>
      </c>
      <c r="M30" s="195">
        <f t="shared" si="3"/>
        <v>104456</v>
      </c>
      <c r="N30" s="196">
        <f t="shared" si="3"/>
        <v>117724</v>
      </c>
      <c r="O30" s="14"/>
    </row>
    <row r="31" spans="1:15" x14ac:dyDescent="0.25">
      <c r="A31" s="14"/>
      <c r="B31" s="69">
        <v>1835</v>
      </c>
      <c r="C31" s="195">
        <f t="shared" si="2"/>
        <v>74968</v>
      </c>
      <c r="D31" s="195">
        <f t="shared" si="2"/>
        <v>77169</v>
      </c>
      <c r="E31" s="195">
        <f t="shared" si="2"/>
        <v>86844</v>
      </c>
      <c r="F31" s="195">
        <f t="shared" si="2"/>
        <v>96114</v>
      </c>
      <c r="G31" s="196">
        <f t="shared" si="2"/>
        <v>108164</v>
      </c>
      <c r="H31" s="14"/>
      <c r="I31" s="69">
        <v>1835</v>
      </c>
      <c r="J31" s="195">
        <f t="shared" si="3"/>
        <v>82499</v>
      </c>
      <c r="K31" s="195">
        <f t="shared" si="3"/>
        <v>84932</v>
      </c>
      <c r="L31" s="195">
        <f t="shared" si="3"/>
        <v>95592</v>
      </c>
      <c r="M31" s="195">
        <f t="shared" si="3"/>
        <v>105673</v>
      </c>
      <c r="N31" s="196">
        <f t="shared" si="3"/>
        <v>118940</v>
      </c>
      <c r="O31" s="14"/>
    </row>
    <row r="32" spans="1:15" x14ac:dyDescent="0.25">
      <c r="A32" s="14"/>
      <c r="B32" s="69">
        <v>1860</v>
      </c>
      <c r="C32" s="195">
        <f t="shared" si="2"/>
        <v>75895</v>
      </c>
      <c r="D32" s="195">
        <f t="shared" si="2"/>
        <v>78096</v>
      </c>
      <c r="E32" s="195">
        <f t="shared" si="2"/>
        <v>87539</v>
      </c>
      <c r="F32" s="195">
        <f t="shared" si="2"/>
        <v>97388</v>
      </c>
      <c r="G32" s="196">
        <f t="shared" si="2"/>
        <v>109265</v>
      </c>
      <c r="H32" s="14"/>
      <c r="I32" s="69">
        <v>1860</v>
      </c>
      <c r="J32" s="195">
        <f t="shared" si="3"/>
        <v>83542</v>
      </c>
      <c r="K32" s="195">
        <f t="shared" si="3"/>
        <v>85917</v>
      </c>
      <c r="L32" s="195">
        <f t="shared" si="3"/>
        <v>96288</v>
      </c>
      <c r="M32" s="195">
        <f t="shared" si="3"/>
        <v>107064</v>
      </c>
      <c r="N32" s="196">
        <f t="shared" si="3"/>
        <v>120157</v>
      </c>
      <c r="O32" s="14"/>
    </row>
    <row r="33" spans="1:15" x14ac:dyDescent="0.25">
      <c r="A33" s="14"/>
      <c r="B33" s="69">
        <v>1885</v>
      </c>
      <c r="C33" s="195">
        <f t="shared" si="2"/>
        <v>76879</v>
      </c>
      <c r="D33" s="195">
        <f t="shared" si="2"/>
        <v>79081</v>
      </c>
      <c r="E33" s="195">
        <f t="shared" si="2"/>
        <v>88235</v>
      </c>
      <c r="F33" s="195">
        <f t="shared" si="2"/>
        <v>98605</v>
      </c>
      <c r="G33" s="196">
        <f t="shared" si="2"/>
        <v>110308</v>
      </c>
      <c r="H33" s="14"/>
      <c r="I33" s="69">
        <v>1885</v>
      </c>
      <c r="J33" s="195">
        <f t="shared" si="3"/>
        <v>84527</v>
      </c>
      <c r="K33" s="195">
        <f t="shared" si="3"/>
        <v>86960</v>
      </c>
      <c r="L33" s="195">
        <f t="shared" si="3"/>
        <v>97099</v>
      </c>
      <c r="M33" s="195">
        <f t="shared" si="3"/>
        <v>108396</v>
      </c>
      <c r="N33" s="196">
        <f t="shared" si="3"/>
        <v>121373</v>
      </c>
      <c r="O33" s="14"/>
    </row>
    <row r="34" spans="1:15" x14ac:dyDescent="0.25">
      <c r="A34" s="14"/>
      <c r="B34" s="69">
        <v>1910</v>
      </c>
      <c r="C34" s="195">
        <f t="shared" si="2"/>
        <v>77575</v>
      </c>
      <c r="D34" s="195">
        <f t="shared" si="2"/>
        <v>79718</v>
      </c>
      <c r="E34" s="195">
        <f t="shared" si="2"/>
        <v>89162</v>
      </c>
      <c r="F34" s="195">
        <f t="shared" si="2"/>
        <v>99532</v>
      </c>
      <c r="G34" s="196">
        <f t="shared" si="2"/>
        <v>111177</v>
      </c>
      <c r="H34" s="14"/>
      <c r="I34" s="69">
        <v>1910</v>
      </c>
      <c r="J34" s="195">
        <f t="shared" si="3"/>
        <v>85338</v>
      </c>
      <c r="K34" s="195">
        <f t="shared" si="3"/>
        <v>87655</v>
      </c>
      <c r="L34" s="195">
        <f t="shared" si="3"/>
        <v>98026</v>
      </c>
      <c r="M34" s="195">
        <f t="shared" si="3"/>
        <v>109497</v>
      </c>
      <c r="N34" s="196">
        <f t="shared" si="3"/>
        <v>122242</v>
      </c>
      <c r="O34" s="14"/>
    </row>
    <row r="35" spans="1:15" x14ac:dyDescent="0.25">
      <c r="A35" s="14"/>
      <c r="B35" s="69">
        <v>1935</v>
      </c>
      <c r="C35" s="195">
        <f t="shared" si="2"/>
        <v>78675</v>
      </c>
      <c r="D35" s="195">
        <f t="shared" si="2"/>
        <v>80819</v>
      </c>
      <c r="E35" s="195">
        <f t="shared" si="2"/>
        <v>90147</v>
      </c>
      <c r="F35" s="195">
        <f t="shared" si="2"/>
        <v>101038</v>
      </c>
      <c r="G35" s="196">
        <f t="shared" si="2"/>
        <v>112509</v>
      </c>
      <c r="H35" s="14"/>
      <c r="I35" s="69">
        <v>1935</v>
      </c>
      <c r="J35" s="195">
        <f t="shared" si="3"/>
        <v>86555</v>
      </c>
      <c r="K35" s="195">
        <f t="shared" si="3"/>
        <v>88872</v>
      </c>
      <c r="L35" s="195">
        <f t="shared" si="3"/>
        <v>99126</v>
      </c>
      <c r="M35" s="195">
        <f t="shared" si="3"/>
        <v>111177</v>
      </c>
      <c r="N35" s="196">
        <f t="shared" si="3"/>
        <v>123691</v>
      </c>
      <c r="O35" s="14"/>
    </row>
    <row r="36" spans="1:15" x14ac:dyDescent="0.25">
      <c r="A36" s="14"/>
      <c r="B36" s="69">
        <v>1960</v>
      </c>
      <c r="C36" s="195">
        <f t="shared" si="2"/>
        <v>79718</v>
      </c>
      <c r="D36" s="195">
        <f t="shared" si="2"/>
        <v>81920</v>
      </c>
      <c r="E36" s="195">
        <f t="shared" si="2"/>
        <v>91074</v>
      </c>
      <c r="F36" s="195">
        <f t="shared" si="2"/>
        <v>102545</v>
      </c>
      <c r="G36" s="196">
        <f t="shared" si="2"/>
        <v>113900</v>
      </c>
      <c r="H36" s="14"/>
      <c r="I36" s="69">
        <v>1960</v>
      </c>
      <c r="J36" s="195">
        <f t="shared" si="3"/>
        <v>87655</v>
      </c>
      <c r="K36" s="195">
        <f t="shared" si="3"/>
        <v>90147</v>
      </c>
      <c r="L36" s="195">
        <f t="shared" si="3"/>
        <v>100227</v>
      </c>
      <c r="M36" s="195">
        <f t="shared" si="3"/>
        <v>112799</v>
      </c>
      <c r="N36" s="196">
        <f t="shared" si="3"/>
        <v>125197</v>
      </c>
      <c r="O36" s="14"/>
    </row>
    <row r="37" spans="1:15" x14ac:dyDescent="0.25">
      <c r="A37" s="14"/>
      <c r="B37" s="69">
        <v>1985</v>
      </c>
      <c r="C37" s="195">
        <f t="shared" si="2"/>
        <v>80819</v>
      </c>
      <c r="D37" s="195">
        <f t="shared" si="2"/>
        <v>83021</v>
      </c>
      <c r="E37" s="195">
        <f t="shared" si="2"/>
        <v>92058</v>
      </c>
      <c r="F37" s="195">
        <f t="shared" si="2"/>
        <v>104051</v>
      </c>
      <c r="G37" s="196">
        <f t="shared" si="2"/>
        <v>115232</v>
      </c>
      <c r="H37" s="14"/>
      <c r="I37" s="69">
        <v>1985</v>
      </c>
      <c r="J37" s="195">
        <f t="shared" si="3"/>
        <v>88872</v>
      </c>
      <c r="K37" s="195">
        <f t="shared" si="3"/>
        <v>91363</v>
      </c>
      <c r="L37" s="195">
        <f t="shared" si="3"/>
        <v>101212</v>
      </c>
      <c r="M37" s="195">
        <f t="shared" si="3"/>
        <v>114421</v>
      </c>
      <c r="N37" s="196">
        <f t="shared" si="3"/>
        <v>126703</v>
      </c>
      <c r="O37" s="14"/>
    </row>
    <row r="38" spans="1:15" x14ac:dyDescent="0.25">
      <c r="A38" s="14"/>
      <c r="B38" s="69">
        <v>2010</v>
      </c>
      <c r="C38" s="195">
        <f t="shared" si="2"/>
        <v>82094</v>
      </c>
      <c r="D38" s="195">
        <f t="shared" si="2"/>
        <v>84237</v>
      </c>
      <c r="E38" s="195">
        <f t="shared" si="2"/>
        <v>92869</v>
      </c>
      <c r="F38" s="195">
        <f t="shared" si="2"/>
        <v>105441</v>
      </c>
      <c r="G38" s="196">
        <f t="shared" si="2"/>
        <v>116333</v>
      </c>
      <c r="H38" s="14"/>
      <c r="I38" s="69">
        <v>2010</v>
      </c>
      <c r="J38" s="195">
        <f t="shared" si="3"/>
        <v>90262</v>
      </c>
      <c r="K38" s="195">
        <f t="shared" si="3"/>
        <v>92696</v>
      </c>
      <c r="L38" s="195">
        <f t="shared" si="3"/>
        <v>102139</v>
      </c>
      <c r="M38" s="195">
        <f t="shared" si="3"/>
        <v>115928</v>
      </c>
      <c r="N38" s="196">
        <f t="shared" si="3"/>
        <v>127920</v>
      </c>
      <c r="O38" s="14"/>
    </row>
    <row r="39" spans="1:15" x14ac:dyDescent="0.25">
      <c r="A39" s="14"/>
      <c r="B39" s="69">
        <v>2035</v>
      </c>
      <c r="C39" s="195">
        <f t="shared" ref="C39:G47" si="4">ROUND(C119*РАСЧЕТНЫЙ_КОЭФФИЦИЕНТ,0)</f>
        <v>83021</v>
      </c>
      <c r="D39" s="195">
        <f t="shared" si="4"/>
        <v>85222</v>
      </c>
      <c r="E39" s="195">
        <f t="shared" si="4"/>
        <v>94202</v>
      </c>
      <c r="F39" s="195">
        <f t="shared" si="4"/>
        <v>106658</v>
      </c>
      <c r="G39" s="196">
        <f t="shared" si="4"/>
        <v>117839</v>
      </c>
      <c r="H39" s="14"/>
      <c r="I39" s="69">
        <v>2035</v>
      </c>
      <c r="J39" s="195">
        <f t="shared" ref="J39:N47" si="5">ROUND(J119*РАСЧЕТНЫЙ_КОЭФФИЦИЕНТ,0)</f>
        <v>91363</v>
      </c>
      <c r="K39" s="195">
        <f t="shared" si="5"/>
        <v>93681</v>
      </c>
      <c r="L39" s="195">
        <f t="shared" si="5"/>
        <v>103645</v>
      </c>
      <c r="M39" s="195">
        <f t="shared" si="5"/>
        <v>117318</v>
      </c>
      <c r="N39" s="196">
        <f t="shared" si="5"/>
        <v>129600</v>
      </c>
      <c r="O39" s="14"/>
    </row>
    <row r="40" spans="1:15" x14ac:dyDescent="0.25">
      <c r="A40" s="14"/>
      <c r="B40" s="69">
        <v>2060</v>
      </c>
      <c r="C40" s="195">
        <f t="shared" si="4"/>
        <v>84005</v>
      </c>
      <c r="D40" s="195">
        <f t="shared" si="4"/>
        <v>86149</v>
      </c>
      <c r="E40" s="195">
        <f t="shared" si="4"/>
        <v>95592</v>
      </c>
      <c r="F40" s="195">
        <f t="shared" si="4"/>
        <v>107875</v>
      </c>
      <c r="G40" s="196">
        <f t="shared" si="4"/>
        <v>119346</v>
      </c>
      <c r="H40" s="14"/>
      <c r="I40" s="69">
        <v>2060</v>
      </c>
      <c r="J40" s="195">
        <f t="shared" si="5"/>
        <v>92464</v>
      </c>
      <c r="K40" s="195">
        <f t="shared" si="5"/>
        <v>94781</v>
      </c>
      <c r="L40" s="195">
        <f t="shared" si="5"/>
        <v>105152</v>
      </c>
      <c r="M40" s="195">
        <f t="shared" si="5"/>
        <v>118650</v>
      </c>
      <c r="N40" s="196">
        <f t="shared" si="5"/>
        <v>131222</v>
      </c>
      <c r="O40" s="14"/>
    </row>
    <row r="41" spans="1:15" x14ac:dyDescent="0.25">
      <c r="A41" s="14"/>
      <c r="B41" s="69">
        <v>2085</v>
      </c>
      <c r="C41" s="195">
        <f t="shared" si="4"/>
        <v>84932</v>
      </c>
      <c r="D41" s="195">
        <f t="shared" si="4"/>
        <v>87134</v>
      </c>
      <c r="E41" s="195">
        <f t="shared" si="4"/>
        <v>96925</v>
      </c>
      <c r="F41" s="195">
        <f t="shared" si="4"/>
        <v>109091</v>
      </c>
      <c r="G41" s="196">
        <f t="shared" si="4"/>
        <v>120852</v>
      </c>
      <c r="H41" s="14"/>
      <c r="I41" s="69">
        <v>2085</v>
      </c>
      <c r="J41" s="195">
        <f t="shared" si="5"/>
        <v>93391</v>
      </c>
      <c r="K41" s="195">
        <f t="shared" si="5"/>
        <v>95882</v>
      </c>
      <c r="L41" s="195">
        <f t="shared" si="5"/>
        <v>106658</v>
      </c>
      <c r="M41" s="195">
        <f t="shared" si="5"/>
        <v>120041</v>
      </c>
      <c r="N41" s="196">
        <f t="shared" si="5"/>
        <v>133018</v>
      </c>
      <c r="O41" s="14"/>
    </row>
    <row r="42" spans="1:15" x14ac:dyDescent="0.25">
      <c r="A42" s="14"/>
      <c r="B42" s="69">
        <v>2110</v>
      </c>
      <c r="C42" s="195">
        <f t="shared" si="4"/>
        <v>85917</v>
      </c>
      <c r="D42" s="195">
        <f t="shared" si="4"/>
        <v>88061</v>
      </c>
      <c r="E42" s="195">
        <f t="shared" si="4"/>
        <v>98315</v>
      </c>
      <c r="F42" s="195">
        <f t="shared" si="4"/>
        <v>110308</v>
      </c>
      <c r="G42" s="196">
        <f t="shared" si="4"/>
        <v>122358</v>
      </c>
      <c r="H42" s="14"/>
      <c r="I42" s="69">
        <v>2110</v>
      </c>
      <c r="J42" s="195">
        <f t="shared" si="5"/>
        <v>94492</v>
      </c>
      <c r="K42" s="195">
        <f t="shared" si="5"/>
        <v>96925</v>
      </c>
      <c r="L42" s="195">
        <f t="shared" si="5"/>
        <v>108164</v>
      </c>
      <c r="M42" s="195">
        <f t="shared" si="5"/>
        <v>121373</v>
      </c>
      <c r="N42" s="196">
        <f t="shared" si="5"/>
        <v>134640</v>
      </c>
      <c r="O42" s="14"/>
    </row>
    <row r="43" spans="1:15" x14ac:dyDescent="0.25">
      <c r="A43" s="14"/>
      <c r="B43" s="69">
        <v>2135</v>
      </c>
      <c r="C43" s="195">
        <f t="shared" si="4"/>
        <v>87134</v>
      </c>
      <c r="D43" s="195">
        <f t="shared" si="4"/>
        <v>89278</v>
      </c>
      <c r="E43" s="195">
        <f t="shared" si="4"/>
        <v>99532</v>
      </c>
      <c r="F43" s="195">
        <f t="shared" si="4"/>
        <v>111582</v>
      </c>
      <c r="G43" s="196">
        <f t="shared" si="4"/>
        <v>124154</v>
      </c>
      <c r="H43" s="14"/>
      <c r="I43" s="69">
        <v>2135</v>
      </c>
      <c r="J43" s="195">
        <f t="shared" si="5"/>
        <v>95882</v>
      </c>
      <c r="K43" s="195">
        <f t="shared" si="5"/>
        <v>98199</v>
      </c>
      <c r="L43" s="195">
        <f t="shared" si="5"/>
        <v>109497</v>
      </c>
      <c r="M43" s="195">
        <f t="shared" si="5"/>
        <v>122764</v>
      </c>
      <c r="N43" s="196">
        <f t="shared" si="5"/>
        <v>136552</v>
      </c>
      <c r="O43" s="14"/>
    </row>
    <row r="44" spans="1:15" x14ac:dyDescent="0.25">
      <c r="A44" s="14"/>
      <c r="B44" s="69">
        <v>2160</v>
      </c>
      <c r="C44" s="195">
        <f t="shared" si="4"/>
        <v>88351</v>
      </c>
      <c r="D44" s="195">
        <f t="shared" si="4"/>
        <v>90668</v>
      </c>
      <c r="E44" s="195">
        <f t="shared" si="4"/>
        <v>101038</v>
      </c>
      <c r="F44" s="195">
        <f t="shared" si="4"/>
        <v>113089</v>
      </c>
      <c r="G44" s="196">
        <f t="shared" si="4"/>
        <v>125776</v>
      </c>
      <c r="H44" s="14"/>
      <c r="I44" s="69">
        <v>2160</v>
      </c>
      <c r="J44" s="195">
        <f t="shared" si="5"/>
        <v>97215</v>
      </c>
      <c r="K44" s="195">
        <f t="shared" si="5"/>
        <v>99706</v>
      </c>
      <c r="L44" s="195">
        <f t="shared" si="5"/>
        <v>111177</v>
      </c>
      <c r="M44" s="195">
        <f t="shared" si="5"/>
        <v>124386</v>
      </c>
      <c r="N44" s="196">
        <f t="shared" si="5"/>
        <v>138348</v>
      </c>
      <c r="O44" s="14"/>
    </row>
    <row r="45" spans="1:15" x14ac:dyDescent="0.25">
      <c r="A45" s="14"/>
      <c r="B45" s="69">
        <v>2185</v>
      </c>
      <c r="C45" s="195">
        <f t="shared" si="4"/>
        <v>89567</v>
      </c>
      <c r="D45" s="195">
        <f t="shared" si="4"/>
        <v>92058</v>
      </c>
      <c r="E45" s="195">
        <f t="shared" si="4"/>
        <v>102545</v>
      </c>
      <c r="F45" s="195">
        <f t="shared" si="4"/>
        <v>114595</v>
      </c>
      <c r="G45" s="196">
        <f t="shared" si="4"/>
        <v>127399</v>
      </c>
      <c r="H45" s="14"/>
      <c r="I45" s="69">
        <v>2185</v>
      </c>
      <c r="J45" s="195">
        <f t="shared" si="5"/>
        <v>98605</v>
      </c>
      <c r="K45" s="195">
        <f t="shared" si="5"/>
        <v>101212</v>
      </c>
      <c r="L45" s="195">
        <f t="shared" si="5"/>
        <v>112799</v>
      </c>
      <c r="M45" s="195">
        <f t="shared" si="5"/>
        <v>126066</v>
      </c>
      <c r="N45" s="196">
        <f t="shared" si="5"/>
        <v>140086</v>
      </c>
      <c r="O45" s="14"/>
    </row>
    <row r="46" spans="1:15" x14ac:dyDescent="0.25">
      <c r="A46" s="14"/>
      <c r="B46" s="69">
        <v>2210</v>
      </c>
      <c r="C46" s="195">
        <f t="shared" si="4"/>
        <v>90784</v>
      </c>
      <c r="D46" s="195">
        <f t="shared" si="4"/>
        <v>93391</v>
      </c>
      <c r="E46" s="195">
        <f t="shared" si="4"/>
        <v>104051</v>
      </c>
      <c r="F46" s="195">
        <f t="shared" si="4"/>
        <v>116043</v>
      </c>
      <c r="G46" s="196">
        <f t="shared" si="4"/>
        <v>129021</v>
      </c>
      <c r="H46" s="14"/>
      <c r="I46" s="69">
        <v>2210</v>
      </c>
      <c r="J46" s="195">
        <f t="shared" si="5"/>
        <v>99938</v>
      </c>
      <c r="K46" s="195">
        <f t="shared" si="5"/>
        <v>102660</v>
      </c>
      <c r="L46" s="195">
        <f t="shared" si="5"/>
        <v>114421</v>
      </c>
      <c r="M46" s="195">
        <f t="shared" si="5"/>
        <v>127688</v>
      </c>
      <c r="N46" s="196">
        <f t="shared" si="5"/>
        <v>141998</v>
      </c>
      <c r="O46" s="14"/>
    </row>
    <row r="47" spans="1:15" ht="15.75" thickBot="1" x14ac:dyDescent="0.3">
      <c r="A47" s="14"/>
      <c r="B47" s="70">
        <v>2235</v>
      </c>
      <c r="C47" s="197">
        <f t="shared" si="4"/>
        <v>91885</v>
      </c>
      <c r="D47" s="197">
        <f t="shared" si="4"/>
        <v>94492</v>
      </c>
      <c r="E47" s="197">
        <f t="shared" si="4"/>
        <v>105441</v>
      </c>
      <c r="F47" s="197">
        <f t="shared" si="4"/>
        <v>117724</v>
      </c>
      <c r="G47" s="198">
        <f t="shared" si="4"/>
        <v>130817</v>
      </c>
      <c r="H47" s="14"/>
      <c r="I47" s="70">
        <v>2235</v>
      </c>
      <c r="J47" s="197">
        <f t="shared" si="5"/>
        <v>101038</v>
      </c>
      <c r="K47" s="197">
        <f t="shared" si="5"/>
        <v>103935</v>
      </c>
      <c r="L47" s="197">
        <f t="shared" si="5"/>
        <v>115928</v>
      </c>
      <c r="M47" s="197">
        <f t="shared" si="5"/>
        <v>129426</v>
      </c>
      <c r="N47" s="198">
        <f t="shared" si="5"/>
        <v>143910</v>
      </c>
      <c r="O47" s="14"/>
    </row>
    <row r="48" spans="1:15" ht="12" customHeight="1" x14ac:dyDescent="0.25">
      <c r="A48" s="14"/>
      <c r="B48" s="144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"/>
    </row>
    <row r="49" spans="1:15" x14ac:dyDescent="0.25">
      <c r="A49" s="593" t="s">
        <v>652</v>
      </c>
      <c r="B49" s="593"/>
      <c r="C49" s="593"/>
      <c r="D49" s="593"/>
      <c r="E49" s="593"/>
      <c r="F49" s="593"/>
      <c r="G49" s="593"/>
      <c r="H49" s="593"/>
      <c r="I49" s="593"/>
      <c r="J49" s="593"/>
      <c r="K49" s="593"/>
      <c r="L49" s="593"/>
      <c r="M49" s="593"/>
      <c r="N49" s="593"/>
      <c r="O49" s="141"/>
    </row>
    <row r="50" spans="1:15" ht="15.75" thickBot="1" x14ac:dyDescent="0.3">
      <c r="A50" s="14"/>
      <c r="B50" s="143" t="s">
        <v>400</v>
      </c>
      <c r="C50" s="142"/>
      <c r="D50" s="142"/>
      <c r="E50" s="142"/>
      <c r="F50" s="142"/>
      <c r="G50" s="142"/>
      <c r="H50" s="142"/>
      <c r="I50" s="143" t="s">
        <v>401</v>
      </c>
      <c r="J50" s="142"/>
      <c r="K50" s="142"/>
      <c r="L50" s="142"/>
      <c r="M50" s="142"/>
      <c r="N50" s="142"/>
      <c r="O50" s="28"/>
    </row>
    <row r="51" spans="1:15" x14ac:dyDescent="0.25">
      <c r="A51" s="14"/>
      <c r="B51" s="66" t="s">
        <v>106</v>
      </c>
      <c r="C51" s="67">
        <v>875</v>
      </c>
      <c r="D51" s="67">
        <v>900</v>
      </c>
      <c r="E51" s="67">
        <v>1000</v>
      </c>
      <c r="F51" s="67">
        <v>1125</v>
      </c>
      <c r="G51" s="68">
        <v>1250</v>
      </c>
      <c r="H51" s="14"/>
      <c r="I51" s="66" t="s">
        <v>106</v>
      </c>
      <c r="J51" s="67">
        <v>875</v>
      </c>
      <c r="K51" s="67">
        <v>900</v>
      </c>
      <c r="L51" s="67">
        <v>1000</v>
      </c>
      <c r="M51" s="67">
        <v>1125</v>
      </c>
      <c r="N51" s="68">
        <v>1250</v>
      </c>
      <c r="O51" s="28"/>
    </row>
    <row r="52" spans="1:15" x14ac:dyDescent="0.25">
      <c r="A52" s="14"/>
      <c r="B52" s="69">
        <v>1765</v>
      </c>
      <c r="C52" s="195">
        <f t="shared" ref="C52:G61" si="6">ROUND(C131*РАСЧЕТНЫЙ_КОЭФФИЦИЕНТ,0)</f>
        <v>72071</v>
      </c>
      <c r="D52" s="195">
        <f t="shared" si="6"/>
        <v>74272</v>
      </c>
      <c r="E52" s="195">
        <f t="shared" si="6"/>
        <v>84817</v>
      </c>
      <c r="F52" s="195">
        <f t="shared" si="6"/>
        <v>92464</v>
      </c>
      <c r="G52" s="196">
        <f t="shared" si="6"/>
        <v>104862</v>
      </c>
      <c r="H52" s="14"/>
      <c r="I52" s="69">
        <v>1765</v>
      </c>
      <c r="J52" s="195">
        <f t="shared" ref="J52:N61" si="7">ROUND(J131*РАСЧЕТНЫЙ_КОЭФФИЦИЕНТ,0)</f>
        <v>79197</v>
      </c>
      <c r="K52" s="195">
        <f t="shared" si="7"/>
        <v>81630</v>
      </c>
      <c r="L52" s="195">
        <f t="shared" si="7"/>
        <v>93101</v>
      </c>
      <c r="M52" s="195">
        <f t="shared" si="7"/>
        <v>102023</v>
      </c>
      <c r="N52" s="196">
        <f t="shared" si="7"/>
        <v>115232</v>
      </c>
      <c r="O52" s="28"/>
    </row>
    <row r="53" spans="1:15" x14ac:dyDescent="0.25">
      <c r="A53" s="14"/>
      <c r="B53" s="69">
        <v>1790</v>
      </c>
      <c r="C53" s="195">
        <f t="shared" si="6"/>
        <v>73056</v>
      </c>
      <c r="D53" s="195">
        <f t="shared" si="6"/>
        <v>75257</v>
      </c>
      <c r="E53" s="195">
        <f t="shared" si="6"/>
        <v>85454</v>
      </c>
      <c r="F53" s="195">
        <f t="shared" si="6"/>
        <v>93681</v>
      </c>
      <c r="G53" s="196">
        <f t="shared" si="6"/>
        <v>105963</v>
      </c>
      <c r="H53" s="14"/>
      <c r="I53" s="69">
        <v>1790</v>
      </c>
      <c r="J53" s="195">
        <f t="shared" si="7"/>
        <v>80298</v>
      </c>
      <c r="K53" s="195">
        <f t="shared" si="7"/>
        <v>82731</v>
      </c>
      <c r="L53" s="195">
        <f t="shared" si="7"/>
        <v>93970</v>
      </c>
      <c r="M53" s="195">
        <f t="shared" si="7"/>
        <v>103240</v>
      </c>
      <c r="N53" s="196">
        <f t="shared" si="7"/>
        <v>116449</v>
      </c>
      <c r="O53" s="28"/>
    </row>
    <row r="54" spans="1:15" x14ac:dyDescent="0.25">
      <c r="A54" s="14"/>
      <c r="B54" s="69">
        <v>1815</v>
      </c>
      <c r="C54" s="195">
        <f t="shared" si="6"/>
        <v>73983</v>
      </c>
      <c r="D54" s="195">
        <f t="shared" si="6"/>
        <v>76184</v>
      </c>
      <c r="E54" s="195">
        <f t="shared" si="6"/>
        <v>86149</v>
      </c>
      <c r="F54" s="195">
        <f t="shared" si="6"/>
        <v>94897</v>
      </c>
      <c r="G54" s="196">
        <f t="shared" si="6"/>
        <v>107064</v>
      </c>
      <c r="H54" s="14"/>
      <c r="I54" s="69">
        <v>1815</v>
      </c>
      <c r="J54" s="195">
        <f t="shared" si="7"/>
        <v>81398</v>
      </c>
      <c r="K54" s="195">
        <f t="shared" si="7"/>
        <v>83832</v>
      </c>
      <c r="L54" s="195">
        <f t="shared" si="7"/>
        <v>94781</v>
      </c>
      <c r="M54" s="195">
        <f t="shared" si="7"/>
        <v>104456</v>
      </c>
      <c r="N54" s="196">
        <f t="shared" si="7"/>
        <v>117724</v>
      </c>
      <c r="O54" s="28"/>
    </row>
    <row r="55" spans="1:15" x14ac:dyDescent="0.25">
      <c r="A55" s="14"/>
      <c r="B55" s="69">
        <v>1840</v>
      </c>
      <c r="C55" s="195">
        <f t="shared" si="6"/>
        <v>74968</v>
      </c>
      <c r="D55" s="195">
        <f t="shared" si="6"/>
        <v>77169</v>
      </c>
      <c r="E55" s="195">
        <f t="shared" si="6"/>
        <v>86844</v>
      </c>
      <c r="F55" s="195">
        <f t="shared" si="6"/>
        <v>96114</v>
      </c>
      <c r="G55" s="196">
        <f t="shared" si="6"/>
        <v>108164</v>
      </c>
      <c r="H55" s="14"/>
      <c r="I55" s="69">
        <v>1840</v>
      </c>
      <c r="J55" s="195">
        <f t="shared" si="7"/>
        <v>82499</v>
      </c>
      <c r="K55" s="195">
        <f t="shared" si="7"/>
        <v>84932</v>
      </c>
      <c r="L55" s="195">
        <f t="shared" si="7"/>
        <v>95592</v>
      </c>
      <c r="M55" s="195">
        <f t="shared" si="7"/>
        <v>105673</v>
      </c>
      <c r="N55" s="196">
        <f t="shared" si="7"/>
        <v>118940</v>
      </c>
      <c r="O55" s="28"/>
    </row>
    <row r="56" spans="1:15" x14ac:dyDescent="0.25">
      <c r="A56" s="14"/>
      <c r="B56" s="69">
        <v>1865</v>
      </c>
      <c r="C56" s="195">
        <f t="shared" si="6"/>
        <v>75895</v>
      </c>
      <c r="D56" s="195">
        <f t="shared" si="6"/>
        <v>78096</v>
      </c>
      <c r="E56" s="195">
        <f t="shared" si="6"/>
        <v>87539</v>
      </c>
      <c r="F56" s="195">
        <f t="shared" si="6"/>
        <v>97388</v>
      </c>
      <c r="G56" s="196">
        <f t="shared" si="6"/>
        <v>109265</v>
      </c>
      <c r="H56" s="14"/>
      <c r="I56" s="69">
        <v>1865</v>
      </c>
      <c r="J56" s="195">
        <f t="shared" si="7"/>
        <v>83542</v>
      </c>
      <c r="K56" s="195">
        <f t="shared" si="7"/>
        <v>85917</v>
      </c>
      <c r="L56" s="195">
        <f t="shared" si="7"/>
        <v>96288</v>
      </c>
      <c r="M56" s="195">
        <f t="shared" si="7"/>
        <v>107064</v>
      </c>
      <c r="N56" s="196">
        <f t="shared" si="7"/>
        <v>120157</v>
      </c>
      <c r="O56" s="28"/>
    </row>
    <row r="57" spans="1:15" x14ac:dyDescent="0.25">
      <c r="A57" s="14"/>
      <c r="B57" s="69">
        <v>1890</v>
      </c>
      <c r="C57" s="195">
        <f t="shared" si="6"/>
        <v>76879</v>
      </c>
      <c r="D57" s="195">
        <f t="shared" si="6"/>
        <v>79081</v>
      </c>
      <c r="E57" s="195">
        <f t="shared" si="6"/>
        <v>88235</v>
      </c>
      <c r="F57" s="195">
        <f t="shared" si="6"/>
        <v>98605</v>
      </c>
      <c r="G57" s="196">
        <f t="shared" si="6"/>
        <v>110308</v>
      </c>
      <c r="H57" s="14"/>
      <c r="I57" s="69">
        <v>1890</v>
      </c>
      <c r="J57" s="195">
        <f t="shared" si="7"/>
        <v>84527</v>
      </c>
      <c r="K57" s="195">
        <f t="shared" si="7"/>
        <v>86960</v>
      </c>
      <c r="L57" s="195">
        <f t="shared" si="7"/>
        <v>97099</v>
      </c>
      <c r="M57" s="195">
        <f t="shared" si="7"/>
        <v>108396</v>
      </c>
      <c r="N57" s="196">
        <f t="shared" si="7"/>
        <v>121373</v>
      </c>
      <c r="O57" s="28"/>
    </row>
    <row r="58" spans="1:15" x14ac:dyDescent="0.25">
      <c r="A58" s="14"/>
      <c r="B58" s="69">
        <v>1915</v>
      </c>
      <c r="C58" s="195">
        <f t="shared" si="6"/>
        <v>77575</v>
      </c>
      <c r="D58" s="195">
        <f t="shared" si="6"/>
        <v>79718</v>
      </c>
      <c r="E58" s="195">
        <f t="shared" si="6"/>
        <v>89162</v>
      </c>
      <c r="F58" s="195">
        <f t="shared" si="6"/>
        <v>99532</v>
      </c>
      <c r="G58" s="196">
        <f t="shared" si="6"/>
        <v>111177</v>
      </c>
      <c r="H58" s="14"/>
      <c r="I58" s="69">
        <v>1915</v>
      </c>
      <c r="J58" s="195">
        <f t="shared" si="7"/>
        <v>85338</v>
      </c>
      <c r="K58" s="195">
        <f t="shared" si="7"/>
        <v>87655</v>
      </c>
      <c r="L58" s="195">
        <f t="shared" si="7"/>
        <v>98026</v>
      </c>
      <c r="M58" s="195">
        <f t="shared" si="7"/>
        <v>109497</v>
      </c>
      <c r="N58" s="196">
        <f t="shared" si="7"/>
        <v>122242</v>
      </c>
      <c r="O58" s="28"/>
    </row>
    <row r="59" spans="1:15" x14ac:dyDescent="0.25">
      <c r="A59" s="14"/>
      <c r="B59" s="69">
        <v>1940</v>
      </c>
      <c r="C59" s="195">
        <f t="shared" si="6"/>
        <v>78675</v>
      </c>
      <c r="D59" s="195">
        <f t="shared" si="6"/>
        <v>80819</v>
      </c>
      <c r="E59" s="195">
        <f t="shared" si="6"/>
        <v>90147</v>
      </c>
      <c r="F59" s="195">
        <f t="shared" si="6"/>
        <v>101038</v>
      </c>
      <c r="G59" s="196">
        <f t="shared" si="6"/>
        <v>112509</v>
      </c>
      <c r="H59" s="14"/>
      <c r="I59" s="69">
        <v>1940</v>
      </c>
      <c r="J59" s="195">
        <f t="shared" si="7"/>
        <v>86555</v>
      </c>
      <c r="K59" s="195">
        <f t="shared" si="7"/>
        <v>88872</v>
      </c>
      <c r="L59" s="195">
        <f t="shared" si="7"/>
        <v>99126</v>
      </c>
      <c r="M59" s="195">
        <f t="shared" si="7"/>
        <v>111177</v>
      </c>
      <c r="N59" s="196">
        <f t="shared" si="7"/>
        <v>123691</v>
      </c>
      <c r="O59" s="28"/>
    </row>
    <row r="60" spans="1:15" x14ac:dyDescent="0.25">
      <c r="A60" s="14"/>
      <c r="B60" s="69">
        <v>1965</v>
      </c>
      <c r="C60" s="195">
        <f t="shared" si="6"/>
        <v>79718</v>
      </c>
      <c r="D60" s="195">
        <f t="shared" si="6"/>
        <v>81920</v>
      </c>
      <c r="E60" s="195">
        <f t="shared" si="6"/>
        <v>91074</v>
      </c>
      <c r="F60" s="195">
        <f t="shared" si="6"/>
        <v>102545</v>
      </c>
      <c r="G60" s="196">
        <f t="shared" si="6"/>
        <v>113900</v>
      </c>
      <c r="H60" s="14"/>
      <c r="I60" s="69">
        <v>1965</v>
      </c>
      <c r="J60" s="195">
        <f t="shared" si="7"/>
        <v>87655</v>
      </c>
      <c r="K60" s="195">
        <f t="shared" si="7"/>
        <v>90147</v>
      </c>
      <c r="L60" s="195">
        <f t="shared" si="7"/>
        <v>100227</v>
      </c>
      <c r="M60" s="195">
        <f t="shared" si="7"/>
        <v>112799</v>
      </c>
      <c r="N60" s="196">
        <f t="shared" si="7"/>
        <v>125197</v>
      </c>
      <c r="O60" s="28"/>
    </row>
    <row r="61" spans="1:15" x14ac:dyDescent="0.25">
      <c r="A61" s="14"/>
      <c r="B61" s="69">
        <v>1990</v>
      </c>
      <c r="C61" s="195">
        <f t="shared" si="6"/>
        <v>80819</v>
      </c>
      <c r="D61" s="195">
        <f t="shared" si="6"/>
        <v>83021</v>
      </c>
      <c r="E61" s="195">
        <f t="shared" si="6"/>
        <v>92058</v>
      </c>
      <c r="F61" s="195">
        <f t="shared" si="6"/>
        <v>104051</v>
      </c>
      <c r="G61" s="196">
        <f t="shared" si="6"/>
        <v>115232</v>
      </c>
      <c r="H61" s="14"/>
      <c r="I61" s="69">
        <v>1990</v>
      </c>
      <c r="J61" s="195">
        <f t="shared" si="7"/>
        <v>88872</v>
      </c>
      <c r="K61" s="195">
        <f t="shared" si="7"/>
        <v>91363</v>
      </c>
      <c r="L61" s="195">
        <f t="shared" si="7"/>
        <v>101212</v>
      </c>
      <c r="M61" s="195">
        <f t="shared" si="7"/>
        <v>114421</v>
      </c>
      <c r="N61" s="196">
        <f t="shared" si="7"/>
        <v>126703</v>
      </c>
      <c r="O61" s="28"/>
    </row>
    <row r="62" spans="1:15" x14ac:dyDescent="0.25">
      <c r="A62" s="14"/>
      <c r="B62" s="69">
        <v>2015</v>
      </c>
      <c r="C62" s="195">
        <f t="shared" ref="C62:G70" si="8">ROUND(C141*РАСЧЕТНЫЙ_КОЭФФИЦИЕНТ,0)</f>
        <v>82094</v>
      </c>
      <c r="D62" s="195">
        <f t="shared" si="8"/>
        <v>84237</v>
      </c>
      <c r="E62" s="195">
        <f t="shared" si="8"/>
        <v>92869</v>
      </c>
      <c r="F62" s="195">
        <f t="shared" si="8"/>
        <v>105441</v>
      </c>
      <c r="G62" s="196">
        <f t="shared" si="8"/>
        <v>116333</v>
      </c>
      <c r="H62" s="14"/>
      <c r="I62" s="69">
        <v>2015</v>
      </c>
      <c r="J62" s="195">
        <f t="shared" ref="J62:N70" si="9">ROUND(J141*РАСЧЕТНЫЙ_КОЭФФИЦИЕНТ,0)</f>
        <v>90262</v>
      </c>
      <c r="K62" s="195">
        <f t="shared" si="9"/>
        <v>92696</v>
      </c>
      <c r="L62" s="195">
        <f t="shared" si="9"/>
        <v>102139</v>
      </c>
      <c r="M62" s="195">
        <f t="shared" si="9"/>
        <v>115928</v>
      </c>
      <c r="N62" s="196">
        <f t="shared" si="9"/>
        <v>127920</v>
      </c>
      <c r="O62" s="28"/>
    </row>
    <row r="63" spans="1:15" x14ac:dyDescent="0.25">
      <c r="A63" s="14"/>
      <c r="B63" s="69">
        <v>2040</v>
      </c>
      <c r="C63" s="195">
        <f t="shared" si="8"/>
        <v>83021</v>
      </c>
      <c r="D63" s="195">
        <f t="shared" si="8"/>
        <v>85222</v>
      </c>
      <c r="E63" s="195">
        <f t="shared" si="8"/>
        <v>94202</v>
      </c>
      <c r="F63" s="195">
        <f t="shared" si="8"/>
        <v>106658</v>
      </c>
      <c r="G63" s="196">
        <f t="shared" si="8"/>
        <v>117839</v>
      </c>
      <c r="H63" s="14"/>
      <c r="I63" s="69">
        <v>2040</v>
      </c>
      <c r="J63" s="195">
        <f t="shared" si="9"/>
        <v>91363</v>
      </c>
      <c r="K63" s="195">
        <f t="shared" si="9"/>
        <v>93681</v>
      </c>
      <c r="L63" s="195">
        <f t="shared" si="9"/>
        <v>103645</v>
      </c>
      <c r="M63" s="195">
        <f t="shared" si="9"/>
        <v>117318</v>
      </c>
      <c r="N63" s="196">
        <f t="shared" si="9"/>
        <v>129600</v>
      </c>
      <c r="O63" s="28"/>
    </row>
    <row r="64" spans="1:15" x14ac:dyDescent="0.25">
      <c r="A64" s="14"/>
      <c r="B64" s="69">
        <v>2065</v>
      </c>
      <c r="C64" s="195">
        <f t="shared" si="8"/>
        <v>84005</v>
      </c>
      <c r="D64" s="195">
        <f t="shared" si="8"/>
        <v>86149</v>
      </c>
      <c r="E64" s="195">
        <f t="shared" si="8"/>
        <v>95592</v>
      </c>
      <c r="F64" s="195">
        <f t="shared" si="8"/>
        <v>107875</v>
      </c>
      <c r="G64" s="196">
        <f t="shared" si="8"/>
        <v>119346</v>
      </c>
      <c r="H64" s="14"/>
      <c r="I64" s="69">
        <v>2065</v>
      </c>
      <c r="J64" s="195">
        <f t="shared" si="9"/>
        <v>92464</v>
      </c>
      <c r="K64" s="195">
        <f t="shared" si="9"/>
        <v>94781</v>
      </c>
      <c r="L64" s="195">
        <f t="shared" si="9"/>
        <v>105152</v>
      </c>
      <c r="M64" s="195">
        <f t="shared" si="9"/>
        <v>118650</v>
      </c>
      <c r="N64" s="196">
        <f t="shared" si="9"/>
        <v>131222</v>
      </c>
      <c r="O64" s="28"/>
    </row>
    <row r="65" spans="1:15" x14ac:dyDescent="0.25">
      <c r="A65" s="14"/>
      <c r="B65" s="69">
        <v>2090</v>
      </c>
      <c r="C65" s="195">
        <f t="shared" si="8"/>
        <v>84932</v>
      </c>
      <c r="D65" s="195">
        <f t="shared" si="8"/>
        <v>87134</v>
      </c>
      <c r="E65" s="195">
        <f t="shared" si="8"/>
        <v>96925</v>
      </c>
      <c r="F65" s="195">
        <f t="shared" si="8"/>
        <v>109091</v>
      </c>
      <c r="G65" s="196">
        <f t="shared" si="8"/>
        <v>120852</v>
      </c>
      <c r="H65" s="14"/>
      <c r="I65" s="69">
        <v>2090</v>
      </c>
      <c r="J65" s="195">
        <f t="shared" si="9"/>
        <v>93391</v>
      </c>
      <c r="K65" s="195">
        <f t="shared" si="9"/>
        <v>95882</v>
      </c>
      <c r="L65" s="195">
        <f t="shared" si="9"/>
        <v>106658</v>
      </c>
      <c r="M65" s="195">
        <f t="shared" si="9"/>
        <v>120041</v>
      </c>
      <c r="N65" s="196">
        <f t="shared" si="9"/>
        <v>133018</v>
      </c>
      <c r="O65" s="28"/>
    </row>
    <row r="66" spans="1:15" x14ac:dyDescent="0.25">
      <c r="A66" s="14"/>
      <c r="B66" s="69">
        <v>2115</v>
      </c>
      <c r="C66" s="195">
        <f t="shared" si="8"/>
        <v>85917</v>
      </c>
      <c r="D66" s="195">
        <f t="shared" si="8"/>
        <v>88061</v>
      </c>
      <c r="E66" s="195">
        <f t="shared" si="8"/>
        <v>98315</v>
      </c>
      <c r="F66" s="195">
        <f t="shared" si="8"/>
        <v>110308</v>
      </c>
      <c r="G66" s="196">
        <f t="shared" si="8"/>
        <v>122358</v>
      </c>
      <c r="H66" s="14"/>
      <c r="I66" s="69">
        <v>2115</v>
      </c>
      <c r="J66" s="195">
        <f t="shared" si="9"/>
        <v>94492</v>
      </c>
      <c r="K66" s="195">
        <f t="shared" si="9"/>
        <v>96925</v>
      </c>
      <c r="L66" s="195">
        <f t="shared" si="9"/>
        <v>108164</v>
      </c>
      <c r="M66" s="195">
        <f t="shared" si="9"/>
        <v>121373</v>
      </c>
      <c r="N66" s="196">
        <f t="shared" si="9"/>
        <v>134640</v>
      </c>
      <c r="O66" s="28"/>
    </row>
    <row r="67" spans="1:15" x14ac:dyDescent="0.25">
      <c r="A67" s="14"/>
      <c r="B67" s="69">
        <v>2140</v>
      </c>
      <c r="C67" s="195">
        <f t="shared" si="8"/>
        <v>87134</v>
      </c>
      <c r="D67" s="195">
        <f t="shared" si="8"/>
        <v>89278</v>
      </c>
      <c r="E67" s="195">
        <f t="shared" si="8"/>
        <v>99532</v>
      </c>
      <c r="F67" s="195">
        <f t="shared" si="8"/>
        <v>111582</v>
      </c>
      <c r="G67" s="196">
        <f t="shared" si="8"/>
        <v>124154</v>
      </c>
      <c r="H67" s="14"/>
      <c r="I67" s="69">
        <v>2140</v>
      </c>
      <c r="J67" s="195">
        <f t="shared" si="9"/>
        <v>95882</v>
      </c>
      <c r="K67" s="195">
        <f t="shared" si="9"/>
        <v>98199</v>
      </c>
      <c r="L67" s="195">
        <f t="shared" si="9"/>
        <v>109497</v>
      </c>
      <c r="M67" s="195">
        <f t="shared" si="9"/>
        <v>122764</v>
      </c>
      <c r="N67" s="196">
        <f t="shared" si="9"/>
        <v>136552</v>
      </c>
      <c r="O67" s="28"/>
    </row>
    <row r="68" spans="1:15" x14ac:dyDescent="0.25">
      <c r="A68" s="14"/>
      <c r="B68" s="145">
        <v>2165</v>
      </c>
      <c r="C68" s="195">
        <f t="shared" si="8"/>
        <v>88351</v>
      </c>
      <c r="D68" s="195">
        <f t="shared" si="8"/>
        <v>90668</v>
      </c>
      <c r="E68" s="195">
        <f t="shared" si="8"/>
        <v>101038</v>
      </c>
      <c r="F68" s="195">
        <f t="shared" si="8"/>
        <v>113089</v>
      </c>
      <c r="G68" s="196">
        <f t="shared" si="8"/>
        <v>125776</v>
      </c>
      <c r="H68" s="14"/>
      <c r="I68" s="145">
        <v>2165</v>
      </c>
      <c r="J68" s="195">
        <f t="shared" si="9"/>
        <v>97215</v>
      </c>
      <c r="K68" s="195">
        <f t="shared" si="9"/>
        <v>99706</v>
      </c>
      <c r="L68" s="195">
        <f t="shared" si="9"/>
        <v>111177</v>
      </c>
      <c r="M68" s="195">
        <f t="shared" si="9"/>
        <v>124386</v>
      </c>
      <c r="N68" s="196">
        <f t="shared" si="9"/>
        <v>138348</v>
      </c>
      <c r="O68" s="14"/>
    </row>
    <row r="69" spans="1:15" ht="16.5" customHeight="1" x14ac:dyDescent="0.25">
      <c r="A69" s="14"/>
      <c r="B69" s="69">
        <v>2190</v>
      </c>
      <c r="C69" s="195">
        <f t="shared" si="8"/>
        <v>89567</v>
      </c>
      <c r="D69" s="195">
        <f t="shared" si="8"/>
        <v>92058</v>
      </c>
      <c r="E69" s="195">
        <f t="shared" si="8"/>
        <v>102545</v>
      </c>
      <c r="F69" s="195">
        <f t="shared" si="8"/>
        <v>114595</v>
      </c>
      <c r="G69" s="196">
        <f t="shared" si="8"/>
        <v>127399</v>
      </c>
      <c r="H69" s="14"/>
      <c r="I69" s="69">
        <v>2190</v>
      </c>
      <c r="J69" s="195">
        <f t="shared" si="9"/>
        <v>98605</v>
      </c>
      <c r="K69" s="195">
        <f t="shared" si="9"/>
        <v>101212</v>
      </c>
      <c r="L69" s="195">
        <f t="shared" si="9"/>
        <v>112799</v>
      </c>
      <c r="M69" s="195">
        <f t="shared" si="9"/>
        <v>126066</v>
      </c>
      <c r="N69" s="196">
        <f t="shared" si="9"/>
        <v>140086</v>
      </c>
      <c r="O69" s="14"/>
    </row>
    <row r="70" spans="1:15" ht="17.25" customHeight="1" thickBot="1" x14ac:dyDescent="0.3">
      <c r="A70" s="14"/>
      <c r="B70" s="70">
        <v>2215</v>
      </c>
      <c r="C70" s="197">
        <f t="shared" si="8"/>
        <v>90784</v>
      </c>
      <c r="D70" s="197">
        <f t="shared" si="8"/>
        <v>93391</v>
      </c>
      <c r="E70" s="197">
        <f t="shared" si="8"/>
        <v>104051</v>
      </c>
      <c r="F70" s="197">
        <f t="shared" si="8"/>
        <v>116043</v>
      </c>
      <c r="G70" s="198">
        <f t="shared" si="8"/>
        <v>129021</v>
      </c>
      <c r="H70" s="144"/>
      <c r="I70" s="70">
        <v>2215</v>
      </c>
      <c r="J70" s="197">
        <f t="shared" si="9"/>
        <v>99938</v>
      </c>
      <c r="K70" s="197">
        <f t="shared" si="9"/>
        <v>102660</v>
      </c>
      <c r="L70" s="197">
        <f t="shared" si="9"/>
        <v>114421</v>
      </c>
      <c r="M70" s="197">
        <f t="shared" si="9"/>
        <v>127688</v>
      </c>
      <c r="N70" s="198">
        <f t="shared" si="9"/>
        <v>141998</v>
      </c>
      <c r="O70" s="14"/>
    </row>
    <row r="71" spans="1:15" ht="16.5" customHeight="1" x14ac:dyDescent="0.25">
      <c r="A71" s="14"/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"/>
    </row>
    <row r="72" spans="1:15" ht="27.75" customHeight="1" x14ac:dyDescent="0.25">
      <c r="A72" s="878" t="s">
        <v>653</v>
      </c>
      <c r="B72" s="878"/>
      <c r="C72" s="878"/>
      <c r="D72" s="878"/>
      <c r="E72" s="878"/>
      <c r="F72" s="878"/>
      <c r="G72" s="878"/>
      <c r="H72" s="878"/>
      <c r="I72" s="878"/>
      <c r="J72" s="878"/>
      <c r="K72" s="878"/>
      <c r="L72" s="878"/>
      <c r="M72" s="878"/>
      <c r="N72" s="878"/>
      <c r="O72" s="146"/>
    </row>
    <row r="73" spans="1:15" ht="16.5" customHeight="1" thickBot="1" x14ac:dyDescent="0.3">
      <c r="A73" s="14"/>
      <c r="B73" s="143" t="s">
        <v>400</v>
      </c>
      <c r="C73" s="142"/>
      <c r="D73" s="142"/>
      <c r="E73" s="142"/>
      <c r="F73" s="142"/>
      <c r="G73" s="142"/>
      <c r="H73" s="142"/>
      <c r="I73" s="143" t="s">
        <v>401</v>
      </c>
      <c r="J73" s="142"/>
      <c r="K73" s="142"/>
      <c r="L73" s="142"/>
      <c r="M73" s="142"/>
      <c r="N73" s="142"/>
      <c r="O73" s="14"/>
    </row>
    <row r="74" spans="1:15" ht="16.5" customHeight="1" x14ac:dyDescent="0.25">
      <c r="A74" s="14"/>
      <c r="B74" s="66" t="s">
        <v>106</v>
      </c>
      <c r="C74" s="67">
        <v>875</v>
      </c>
      <c r="D74" s="67">
        <v>900</v>
      </c>
      <c r="E74" s="67">
        <v>1000</v>
      </c>
      <c r="F74" s="67">
        <v>1125</v>
      </c>
      <c r="G74" s="68">
        <v>1250</v>
      </c>
      <c r="H74" s="14"/>
      <c r="I74" s="66" t="s">
        <v>106</v>
      </c>
      <c r="J74" s="67">
        <v>875</v>
      </c>
      <c r="K74" s="67">
        <v>900</v>
      </c>
      <c r="L74" s="67">
        <v>1000</v>
      </c>
      <c r="M74" s="67">
        <v>1125</v>
      </c>
      <c r="N74" s="68">
        <v>1250</v>
      </c>
      <c r="O74" s="14"/>
    </row>
    <row r="75" spans="1:15" ht="16.5" customHeight="1" x14ac:dyDescent="0.25">
      <c r="A75" s="14"/>
      <c r="B75" s="69">
        <v>1725</v>
      </c>
      <c r="C75" s="195">
        <f t="shared" ref="C75:G84" si="10">ROUND(C153*РАСЧЕТНЫЙ_КОЭФФИЦИЕНТ,0)</f>
        <v>71144</v>
      </c>
      <c r="D75" s="195">
        <f t="shared" si="10"/>
        <v>73345</v>
      </c>
      <c r="E75" s="195">
        <f t="shared" si="10"/>
        <v>84121</v>
      </c>
      <c r="F75" s="195">
        <f t="shared" si="10"/>
        <v>91189</v>
      </c>
      <c r="G75" s="196">
        <f t="shared" si="10"/>
        <v>103761</v>
      </c>
      <c r="H75" s="14"/>
      <c r="I75" s="69">
        <v>1725</v>
      </c>
      <c r="J75" s="195">
        <f t="shared" ref="J75:N84" si="11">ROUND(J153*РАСЧЕТНЫЙ_КОЭФФИЦИЕНТ,0)</f>
        <v>78096</v>
      </c>
      <c r="K75" s="195">
        <f t="shared" si="11"/>
        <v>80587</v>
      </c>
      <c r="L75" s="195">
        <f t="shared" si="11"/>
        <v>92290</v>
      </c>
      <c r="M75" s="195">
        <f t="shared" si="11"/>
        <v>100749</v>
      </c>
      <c r="N75" s="196">
        <f t="shared" si="11"/>
        <v>114016</v>
      </c>
      <c r="O75" s="14"/>
    </row>
    <row r="76" spans="1:15" ht="16.5" customHeight="1" x14ac:dyDescent="0.25">
      <c r="A76" s="14"/>
      <c r="B76" s="69">
        <v>1750</v>
      </c>
      <c r="C76" s="195">
        <f t="shared" si="10"/>
        <v>72071</v>
      </c>
      <c r="D76" s="195">
        <f t="shared" si="10"/>
        <v>74272</v>
      </c>
      <c r="E76" s="195">
        <f t="shared" si="10"/>
        <v>84817</v>
      </c>
      <c r="F76" s="195">
        <f t="shared" si="10"/>
        <v>92464</v>
      </c>
      <c r="G76" s="196">
        <f t="shared" si="10"/>
        <v>104862</v>
      </c>
      <c r="H76" s="14"/>
      <c r="I76" s="69">
        <v>1750</v>
      </c>
      <c r="J76" s="195">
        <f t="shared" si="11"/>
        <v>79197</v>
      </c>
      <c r="K76" s="195">
        <f t="shared" si="11"/>
        <v>81630</v>
      </c>
      <c r="L76" s="195">
        <f t="shared" si="11"/>
        <v>93101</v>
      </c>
      <c r="M76" s="195">
        <f t="shared" si="11"/>
        <v>102023</v>
      </c>
      <c r="N76" s="196">
        <f t="shared" si="11"/>
        <v>115232</v>
      </c>
      <c r="O76" s="14"/>
    </row>
    <row r="77" spans="1:15" ht="16.5" customHeight="1" x14ac:dyDescent="0.25">
      <c r="A77" s="14"/>
      <c r="B77" s="69">
        <v>1775</v>
      </c>
      <c r="C77" s="195">
        <f t="shared" si="10"/>
        <v>73056</v>
      </c>
      <c r="D77" s="195">
        <f t="shared" si="10"/>
        <v>75257</v>
      </c>
      <c r="E77" s="195">
        <f t="shared" si="10"/>
        <v>85454</v>
      </c>
      <c r="F77" s="195">
        <f t="shared" si="10"/>
        <v>93681</v>
      </c>
      <c r="G77" s="196">
        <f t="shared" si="10"/>
        <v>105963</v>
      </c>
      <c r="H77" s="14"/>
      <c r="I77" s="69">
        <v>1775</v>
      </c>
      <c r="J77" s="195">
        <f t="shared" si="11"/>
        <v>80298</v>
      </c>
      <c r="K77" s="195">
        <f t="shared" si="11"/>
        <v>82731</v>
      </c>
      <c r="L77" s="195">
        <f t="shared" si="11"/>
        <v>93970</v>
      </c>
      <c r="M77" s="195">
        <f t="shared" si="11"/>
        <v>103240</v>
      </c>
      <c r="N77" s="196">
        <f t="shared" si="11"/>
        <v>116449</v>
      </c>
      <c r="O77" s="14"/>
    </row>
    <row r="78" spans="1:15" ht="16.5" customHeight="1" x14ac:dyDescent="0.25">
      <c r="A78" s="14"/>
      <c r="B78" s="69">
        <v>1800</v>
      </c>
      <c r="C78" s="195">
        <f t="shared" si="10"/>
        <v>73983</v>
      </c>
      <c r="D78" s="195">
        <f t="shared" si="10"/>
        <v>76184</v>
      </c>
      <c r="E78" s="195">
        <f t="shared" si="10"/>
        <v>86149</v>
      </c>
      <c r="F78" s="195">
        <f t="shared" si="10"/>
        <v>94897</v>
      </c>
      <c r="G78" s="196">
        <f t="shared" si="10"/>
        <v>107064</v>
      </c>
      <c r="H78" s="14"/>
      <c r="I78" s="69">
        <v>1800</v>
      </c>
      <c r="J78" s="195">
        <f t="shared" si="11"/>
        <v>81398</v>
      </c>
      <c r="K78" s="195">
        <f t="shared" si="11"/>
        <v>83832</v>
      </c>
      <c r="L78" s="195">
        <f t="shared" si="11"/>
        <v>94781</v>
      </c>
      <c r="M78" s="195">
        <f t="shared" si="11"/>
        <v>104456</v>
      </c>
      <c r="N78" s="196">
        <f t="shared" si="11"/>
        <v>117724</v>
      </c>
      <c r="O78" s="14"/>
    </row>
    <row r="79" spans="1:15" ht="16.5" customHeight="1" x14ac:dyDescent="0.25">
      <c r="A79" s="14"/>
      <c r="B79" s="69">
        <v>1825</v>
      </c>
      <c r="C79" s="195">
        <f t="shared" si="10"/>
        <v>74968</v>
      </c>
      <c r="D79" s="195">
        <f t="shared" si="10"/>
        <v>77169</v>
      </c>
      <c r="E79" s="195">
        <f t="shared" si="10"/>
        <v>86844</v>
      </c>
      <c r="F79" s="195">
        <f t="shared" si="10"/>
        <v>96114</v>
      </c>
      <c r="G79" s="196">
        <f t="shared" si="10"/>
        <v>108164</v>
      </c>
      <c r="H79" s="14"/>
      <c r="I79" s="69">
        <v>1825</v>
      </c>
      <c r="J79" s="195">
        <f t="shared" si="11"/>
        <v>82499</v>
      </c>
      <c r="K79" s="195">
        <f t="shared" si="11"/>
        <v>84932</v>
      </c>
      <c r="L79" s="195">
        <f t="shared" si="11"/>
        <v>95592</v>
      </c>
      <c r="M79" s="195">
        <f t="shared" si="11"/>
        <v>105673</v>
      </c>
      <c r="N79" s="196">
        <f t="shared" si="11"/>
        <v>118940</v>
      </c>
      <c r="O79" s="14"/>
    </row>
    <row r="80" spans="1:15" ht="16.5" customHeight="1" x14ac:dyDescent="0.25">
      <c r="A80" s="14"/>
      <c r="B80" s="69">
        <v>1850</v>
      </c>
      <c r="C80" s="195">
        <f t="shared" si="10"/>
        <v>75895</v>
      </c>
      <c r="D80" s="195">
        <f t="shared" si="10"/>
        <v>78096</v>
      </c>
      <c r="E80" s="195">
        <f t="shared" si="10"/>
        <v>87539</v>
      </c>
      <c r="F80" s="195">
        <f t="shared" si="10"/>
        <v>97388</v>
      </c>
      <c r="G80" s="196">
        <f t="shared" si="10"/>
        <v>109265</v>
      </c>
      <c r="H80" s="14"/>
      <c r="I80" s="69">
        <v>1850</v>
      </c>
      <c r="J80" s="195">
        <f t="shared" si="11"/>
        <v>83542</v>
      </c>
      <c r="K80" s="195">
        <f t="shared" si="11"/>
        <v>85917</v>
      </c>
      <c r="L80" s="195">
        <f t="shared" si="11"/>
        <v>96288</v>
      </c>
      <c r="M80" s="195">
        <f t="shared" si="11"/>
        <v>107064</v>
      </c>
      <c r="N80" s="196">
        <f t="shared" si="11"/>
        <v>120157</v>
      </c>
      <c r="O80" s="14"/>
    </row>
    <row r="81" spans="1:15" ht="16.5" customHeight="1" x14ac:dyDescent="0.25">
      <c r="A81" s="14"/>
      <c r="B81" s="69">
        <v>1875</v>
      </c>
      <c r="C81" s="195">
        <f t="shared" si="10"/>
        <v>76879</v>
      </c>
      <c r="D81" s="195">
        <f t="shared" si="10"/>
        <v>79081</v>
      </c>
      <c r="E81" s="195">
        <f t="shared" si="10"/>
        <v>88235</v>
      </c>
      <c r="F81" s="195">
        <f t="shared" si="10"/>
        <v>98605</v>
      </c>
      <c r="G81" s="196">
        <f t="shared" si="10"/>
        <v>110308</v>
      </c>
      <c r="H81" s="14"/>
      <c r="I81" s="69">
        <v>1875</v>
      </c>
      <c r="J81" s="195">
        <f t="shared" si="11"/>
        <v>84527</v>
      </c>
      <c r="K81" s="195">
        <f t="shared" si="11"/>
        <v>86960</v>
      </c>
      <c r="L81" s="195">
        <f t="shared" si="11"/>
        <v>97099</v>
      </c>
      <c r="M81" s="195">
        <f t="shared" si="11"/>
        <v>108396</v>
      </c>
      <c r="N81" s="196">
        <f t="shared" si="11"/>
        <v>121373</v>
      </c>
      <c r="O81" s="14"/>
    </row>
    <row r="82" spans="1:15" ht="16.5" customHeight="1" x14ac:dyDescent="0.25">
      <c r="A82" s="14"/>
      <c r="B82" s="69">
        <v>1900</v>
      </c>
      <c r="C82" s="195">
        <f t="shared" si="10"/>
        <v>77575</v>
      </c>
      <c r="D82" s="195">
        <f t="shared" si="10"/>
        <v>79718</v>
      </c>
      <c r="E82" s="195">
        <f t="shared" si="10"/>
        <v>89162</v>
      </c>
      <c r="F82" s="195">
        <f t="shared" si="10"/>
        <v>99532</v>
      </c>
      <c r="G82" s="196">
        <f t="shared" si="10"/>
        <v>111177</v>
      </c>
      <c r="H82" s="14"/>
      <c r="I82" s="69">
        <v>1900</v>
      </c>
      <c r="J82" s="195">
        <f t="shared" si="11"/>
        <v>85338</v>
      </c>
      <c r="K82" s="195">
        <f t="shared" si="11"/>
        <v>87655</v>
      </c>
      <c r="L82" s="195">
        <f t="shared" si="11"/>
        <v>98026</v>
      </c>
      <c r="M82" s="195">
        <f t="shared" si="11"/>
        <v>109497</v>
      </c>
      <c r="N82" s="196">
        <f t="shared" si="11"/>
        <v>122242</v>
      </c>
      <c r="O82" s="14"/>
    </row>
    <row r="83" spans="1:15" ht="16.5" customHeight="1" x14ac:dyDescent="0.25">
      <c r="A83" s="14"/>
      <c r="B83" s="69">
        <v>1925</v>
      </c>
      <c r="C83" s="195">
        <f t="shared" si="10"/>
        <v>78675</v>
      </c>
      <c r="D83" s="195">
        <f t="shared" si="10"/>
        <v>80819</v>
      </c>
      <c r="E83" s="195">
        <f t="shared" si="10"/>
        <v>90147</v>
      </c>
      <c r="F83" s="195">
        <f t="shared" si="10"/>
        <v>101038</v>
      </c>
      <c r="G83" s="196">
        <f t="shared" si="10"/>
        <v>112509</v>
      </c>
      <c r="H83" s="14"/>
      <c r="I83" s="69">
        <v>1925</v>
      </c>
      <c r="J83" s="195">
        <f t="shared" si="11"/>
        <v>86555</v>
      </c>
      <c r="K83" s="195">
        <f t="shared" si="11"/>
        <v>88872</v>
      </c>
      <c r="L83" s="195">
        <f t="shared" si="11"/>
        <v>99126</v>
      </c>
      <c r="M83" s="195">
        <f t="shared" si="11"/>
        <v>111177</v>
      </c>
      <c r="N83" s="196">
        <f t="shared" si="11"/>
        <v>123691</v>
      </c>
      <c r="O83" s="14"/>
    </row>
    <row r="84" spans="1:15" ht="16.5" customHeight="1" x14ac:dyDescent="0.25">
      <c r="A84" s="14"/>
      <c r="B84" s="69">
        <v>1950</v>
      </c>
      <c r="C84" s="195">
        <f t="shared" si="10"/>
        <v>79718</v>
      </c>
      <c r="D84" s="195">
        <f t="shared" si="10"/>
        <v>81920</v>
      </c>
      <c r="E84" s="195">
        <f t="shared" si="10"/>
        <v>91074</v>
      </c>
      <c r="F84" s="195">
        <f t="shared" si="10"/>
        <v>102545</v>
      </c>
      <c r="G84" s="196">
        <f t="shared" si="10"/>
        <v>113900</v>
      </c>
      <c r="H84" s="14"/>
      <c r="I84" s="69">
        <v>1950</v>
      </c>
      <c r="J84" s="195">
        <f t="shared" si="11"/>
        <v>87655</v>
      </c>
      <c r="K84" s="195">
        <f t="shared" si="11"/>
        <v>90147</v>
      </c>
      <c r="L84" s="195">
        <f t="shared" si="11"/>
        <v>100227</v>
      </c>
      <c r="M84" s="195">
        <f t="shared" si="11"/>
        <v>112799</v>
      </c>
      <c r="N84" s="196">
        <f t="shared" si="11"/>
        <v>125197</v>
      </c>
      <c r="O84" s="14"/>
    </row>
    <row r="85" spans="1:15" ht="16.5" customHeight="1" x14ac:dyDescent="0.25">
      <c r="A85" s="14"/>
      <c r="B85" s="69">
        <v>1975</v>
      </c>
      <c r="C85" s="195">
        <f t="shared" ref="C85:G93" si="12">ROUND(C163*РАСЧЕТНЫЙ_КОЭФФИЦИЕНТ,0)</f>
        <v>80819</v>
      </c>
      <c r="D85" s="195">
        <f t="shared" si="12"/>
        <v>83021</v>
      </c>
      <c r="E85" s="195">
        <f t="shared" si="12"/>
        <v>92058</v>
      </c>
      <c r="F85" s="195">
        <f t="shared" si="12"/>
        <v>104051</v>
      </c>
      <c r="G85" s="196">
        <f t="shared" si="12"/>
        <v>115232</v>
      </c>
      <c r="H85" s="14"/>
      <c r="I85" s="69">
        <v>1975</v>
      </c>
      <c r="J85" s="195">
        <f t="shared" ref="J85:N93" si="13">ROUND(J163*РАСЧЕТНЫЙ_КОЭФФИЦИЕНТ,0)</f>
        <v>88872</v>
      </c>
      <c r="K85" s="195">
        <f t="shared" si="13"/>
        <v>91363</v>
      </c>
      <c r="L85" s="195">
        <f t="shared" si="13"/>
        <v>101212</v>
      </c>
      <c r="M85" s="195">
        <f t="shared" si="13"/>
        <v>114421</v>
      </c>
      <c r="N85" s="196">
        <f t="shared" si="13"/>
        <v>126703</v>
      </c>
      <c r="O85" s="14"/>
    </row>
    <row r="86" spans="1:15" ht="16.5" customHeight="1" x14ac:dyDescent="0.25">
      <c r="A86" s="14"/>
      <c r="B86" s="69">
        <v>2000</v>
      </c>
      <c r="C86" s="195">
        <f t="shared" si="12"/>
        <v>82094</v>
      </c>
      <c r="D86" s="195">
        <f t="shared" si="12"/>
        <v>84237</v>
      </c>
      <c r="E86" s="195">
        <f t="shared" si="12"/>
        <v>92869</v>
      </c>
      <c r="F86" s="195">
        <f t="shared" si="12"/>
        <v>105441</v>
      </c>
      <c r="G86" s="196">
        <f t="shared" si="12"/>
        <v>116333</v>
      </c>
      <c r="H86" s="14"/>
      <c r="I86" s="69">
        <v>2000</v>
      </c>
      <c r="J86" s="195">
        <f t="shared" si="13"/>
        <v>90262</v>
      </c>
      <c r="K86" s="195">
        <f t="shared" si="13"/>
        <v>92696</v>
      </c>
      <c r="L86" s="195">
        <f t="shared" si="13"/>
        <v>102139</v>
      </c>
      <c r="M86" s="195">
        <f t="shared" si="13"/>
        <v>115928</v>
      </c>
      <c r="N86" s="196">
        <f t="shared" si="13"/>
        <v>127920</v>
      </c>
      <c r="O86" s="14"/>
    </row>
    <row r="87" spans="1:15" ht="16.5" customHeight="1" x14ac:dyDescent="0.25">
      <c r="A87" s="14"/>
      <c r="B87" s="69">
        <v>2025</v>
      </c>
      <c r="C87" s="195">
        <f t="shared" si="12"/>
        <v>83021</v>
      </c>
      <c r="D87" s="195">
        <f t="shared" si="12"/>
        <v>85222</v>
      </c>
      <c r="E87" s="195">
        <f t="shared" si="12"/>
        <v>94202</v>
      </c>
      <c r="F87" s="195">
        <f t="shared" si="12"/>
        <v>106658</v>
      </c>
      <c r="G87" s="196">
        <f t="shared" si="12"/>
        <v>117839</v>
      </c>
      <c r="H87" s="14"/>
      <c r="I87" s="69">
        <v>2025</v>
      </c>
      <c r="J87" s="195">
        <f t="shared" si="13"/>
        <v>91363</v>
      </c>
      <c r="K87" s="195">
        <f t="shared" si="13"/>
        <v>93681</v>
      </c>
      <c r="L87" s="195">
        <f t="shared" si="13"/>
        <v>103645</v>
      </c>
      <c r="M87" s="195">
        <f t="shared" si="13"/>
        <v>117318</v>
      </c>
      <c r="N87" s="196">
        <f t="shared" si="13"/>
        <v>129600</v>
      </c>
      <c r="O87" s="14"/>
    </row>
    <row r="88" spans="1:15" ht="16.5" customHeight="1" x14ac:dyDescent="0.25">
      <c r="A88" s="14"/>
      <c r="B88" s="69">
        <v>2050</v>
      </c>
      <c r="C88" s="195">
        <f t="shared" si="12"/>
        <v>84005</v>
      </c>
      <c r="D88" s="195">
        <f t="shared" si="12"/>
        <v>86149</v>
      </c>
      <c r="E88" s="195">
        <f t="shared" si="12"/>
        <v>95592</v>
      </c>
      <c r="F88" s="195">
        <f t="shared" si="12"/>
        <v>107875</v>
      </c>
      <c r="G88" s="196">
        <f t="shared" si="12"/>
        <v>119346</v>
      </c>
      <c r="H88" s="14"/>
      <c r="I88" s="69">
        <v>2050</v>
      </c>
      <c r="J88" s="195">
        <f t="shared" si="13"/>
        <v>92464</v>
      </c>
      <c r="K88" s="195">
        <f t="shared" si="13"/>
        <v>94781</v>
      </c>
      <c r="L88" s="195">
        <f t="shared" si="13"/>
        <v>105152</v>
      </c>
      <c r="M88" s="195">
        <f t="shared" si="13"/>
        <v>118650</v>
      </c>
      <c r="N88" s="196">
        <f t="shared" si="13"/>
        <v>131222</v>
      </c>
      <c r="O88" s="14"/>
    </row>
    <row r="89" spans="1:15" ht="16.5" customHeight="1" x14ac:dyDescent="0.25">
      <c r="A89" s="14"/>
      <c r="B89" s="69">
        <v>2075</v>
      </c>
      <c r="C89" s="195">
        <f t="shared" si="12"/>
        <v>84932</v>
      </c>
      <c r="D89" s="195">
        <f t="shared" si="12"/>
        <v>87134</v>
      </c>
      <c r="E89" s="195">
        <f t="shared" si="12"/>
        <v>96925</v>
      </c>
      <c r="F89" s="195">
        <f t="shared" si="12"/>
        <v>109091</v>
      </c>
      <c r="G89" s="196">
        <f t="shared" si="12"/>
        <v>120852</v>
      </c>
      <c r="H89" s="14"/>
      <c r="I89" s="69">
        <v>2075</v>
      </c>
      <c r="J89" s="195">
        <f t="shared" si="13"/>
        <v>93391</v>
      </c>
      <c r="K89" s="195">
        <f t="shared" si="13"/>
        <v>95882</v>
      </c>
      <c r="L89" s="195">
        <f t="shared" si="13"/>
        <v>106658</v>
      </c>
      <c r="M89" s="195">
        <f t="shared" si="13"/>
        <v>120041</v>
      </c>
      <c r="N89" s="196">
        <f t="shared" si="13"/>
        <v>133018</v>
      </c>
      <c r="O89" s="14"/>
    </row>
    <row r="90" spans="1:15" ht="16.5" customHeight="1" x14ac:dyDescent="0.25">
      <c r="A90" s="14"/>
      <c r="B90" s="69">
        <v>2100</v>
      </c>
      <c r="C90" s="195">
        <f t="shared" si="12"/>
        <v>85917</v>
      </c>
      <c r="D90" s="195">
        <f t="shared" si="12"/>
        <v>88061</v>
      </c>
      <c r="E90" s="195">
        <f t="shared" si="12"/>
        <v>98315</v>
      </c>
      <c r="F90" s="195">
        <f t="shared" si="12"/>
        <v>110308</v>
      </c>
      <c r="G90" s="196">
        <f t="shared" si="12"/>
        <v>122358</v>
      </c>
      <c r="H90" s="14"/>
      <c r="I90" s="69">
        <v>2100</v>
      </c>
      <c r="J90" s="195">
        <f t="shared" si="13"/>
        <v>94492</v>
      </c>
      <c r="K90" s="195">
        <f t="shared" si="13"/>
        <v>96925</v>
      </c>
      <c r="L90" s="195">
        <f t="shared" si="13"/>
        <v>108164</v>
      </c>
      <c r="M90" s="195">
        <f t="shared" si="13"/>
        <v>121373</v>
      </c>
      <c r="N90" s="196">
        <f t="shared" si="13"/>
        <v>134640</v>
      </c>
      <c r="O90" s="14"/>
    </row>
    <row r="91" spans="1:15" ht="16.5" customHeight="1" x14ac:dyDescent="0.25">
      <c r="A91" s="14"/>
      <c r="B91" s="145">
        <v>2125</v>
      </c>
      <c r="C91" s="195">
        <f t="shared" si="12"/>
        <v>87134</v>
      </c>
      <c r="D91" s="195">
        <f t="shared" si="12"/>
        <v>89278</v>
      </c>
      <c r="E91" s="195">
        <f t="shared" si="12"/>
        <v>99532</v>
      </c>
      <c r="F91" s="195">
        <f t="shared" si="12"/>
        <v>111582</v>
      </c>
      <c r="G91" s="196">
        <f t="shared" si="12"/>
        <v>124154</v>
      </c>
      <c r="H91" s="14"/>
      <c r="I91" s="145">
        <v>2125</v>
      </c>
      <c r="J91" s="195">
        <f t="shared" si="13"/>
        <v>95882</v>
      </c>
      <c r="K91" s="195">
        <f t="shared" si="13"/>
        <v>98199</v>
      </c>
      <c r="L91" s="195">
        <f t="shared" si="13"/>
        <v>109497</v>
      </c>
      <c r="M91" s="195">
        <f t="shared" si="13"/>
        <v>122764</v>
      </c>
      <c r="N91" s="196">
        <f t="shared" si="13"/>
        <v>136552</v>
      </c>
      <c r="O91" s="14"/>
    </row>
    <row r="92" spans="1:15" ht="16.5" customHeight="1" x14ac:dyDescent="0.25">
      <c r="A92" s="14"/>
      <c r="B92" s="69">
        <v>2150</v>
      </c>
      <c r="C92" s="195">
        <f t="shared" si="12"/>
        <v>88351</v>
      </c>
      <c r="D92" s="195">
        <f t="shared" si="12"/>
        <v>90668</v>
      </c>
      <c r="E92" s="195">
        <f t="shared" si="12"/>
        <v>101038</v>
      </c>
      <c r="F92" s="195">
        <f t="shared" si="12"/>
        <v>113089</v>
      </c>
      <c r="G92" s="196">
        <f t="shared" si="12"/>
        <v>125776</v>
      </c>
      <c r="H92" s="14"/>
      <c r="I92" s="69">
        <v>2150</v>
      </c>
      <c r="J92" s="195">
        <f t="shared" si="13"/>
        <v>97215</v>
      </c>
      <c r="K92" s="195">
        <f t="shared" si="13"/>
        <v>99706</v>
      </c>
      <c r="L92" s="195">
        <f t="shared" si="13"/>
        <v>111177</v>
      </c>
      <c r="M92" s="195">
        <f t="shared" si="13"/>
        <v>124386</v>
      </c>
      <c r="N92" s="196">
        <f t="shared" si="13"/>
        <v>138348</v>
      </c>
      <c r="O92" s="14"/>
    </row>
    <row r="93" spans="1:15" ht="16.5" customHeight="1" thickBot="1" x14ac:dyDescent="0.3">
      <c r="A93" s="14"/>
      <c r="B93" s="70">
        <v>2175</v>
      </c>
      <c r="C93" s="197">
        <f t="shared" si="12"/>
        <v>89567</v>
      </c>
      <c r="D93" s="197">
        <f t="shared" si="12"/>
        <v>92058</v>
      </c>
      <c r="E93" s="197">
        <f t="shared" si="12"/>
        <v>102545</v>
      </c>
      <c r="F93" s="197">
        <f t="shared" si="12"/>
        <v>114595</v>
      </c>
      <c r="G93" s="198">
        <f t="shared" si="12"/>
        <v>127399</v>
      </c>
      <c r="H93" s="144"/>
      <c r="I93" s="70">
        <v>2175</v>
      </c>
      <c r="J93" s="197">
        <f t="shared" si="13"/>
        <v>98605</v>
      </c>
      <c r="K93" s="197">
        <f t="shared" si="13"/>
        <v>101212</v>
      </c>
      <c r="L93" s="197">
        <f t="shared" si="13"/>
        <v>112799</v>
      </c>
      <c r="M93" s="197">
        <f t="shared" si="13"/>
        <v>126066</v>
      </c>
      <c r="N93" s="198">
        <f t="shared" si="13"/>
        <v>140086</v>
      </c>
      <c r="O93" s="14"/>
    </row>
    <row r="94" spans="1:15" ht="24" customHeight="1" x14ac:dyDescent="0.25">
      <c r="A94" s="877" t="s">
        <v>484</v>
      </c>
      <c r="B94" s="877"/>
      <c r="C94" s="877"/>
      <c r="D94" s="877"/>
      <c r="E94" s="877"/>
      <c r="F94" s="877"/>
      <c r="G94" s="877"/>
      <c r="H94" s="877"/>
      <c r="I94" s="877"/>
      <c r="J94" s="877"/>
      <c r="K94" s="877"/>
      <c r="L94" s="877"/>
      <c r="M94" s="877"/>
      <c r="N94" s="877"/>
      <c r="O94" s="14"/>
    </row>
    <row r="95" spans="1:15" x14ac:dyDescent="0.25">
      <c r="A95" s="140" t="s">
        <v>483</v>
      </c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</row>
    <row r="96" spans="1:15" ht="17.25" x14ac:dyDescent="0.3">
      <c r="A96" s="80" t="s">
        <v>876</v>
      </c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</row>
    <row r="97" spans="1:14" ht="15.75" hidden="1" thickBot="1" x14ac:dyDescent="0.3"/>
    <row r="98" spans="1:14" s="81" customFormat="1" ht="15.75" hidden="1" thickBot="1" x14ac:dyDescent="0.3">
      <c r="A98" s="81" t="s">
        <v>825</v>
      </c>
      <c r="D98" s="82">
        <f>Курс_прайса*Региональная_наценка_SDN*Розничная_наценка_SDN*Дилерская_наценка_SDN*(1-ЦУ_SDN)</f>
        <v>57.934800000000003</v>
      </c>
    </row>
    <row r="99" spans="1:14" s="81" customFormat="1" hidden="1" x14ac:dyDescent="0.25">
      <c r="A99" s="81" t="s">
        <v>398</v>
      </c>
      <c r="I99" s="81" t="s">
        <v>687</v>
      </c>
    </row>
    <row r="100" spans="1:14" s="81" customFormat="1" ht="15.75" hidden="1" thickBot="1" x14ac:dyDescent="0.3">
      <c r="A100" s="81" t="s">
        <v>399</v>
      </c>
    </row>
    <row r="101" spans="1:14" s="81" customFormat="1" hidden="1" x14ac:dyDescent="0.25">
      <c r="B101" s="94" t="s">
        <v>106</v>
      </c>
      <c r="C101" s="95">
        <v>875</v>
      </c>
      <c r="D101" s="95">
        <v>900</v>
      </c>
      <c r="E101" s="95">
        <v>1000</v>
      </c>
      <c r="F101" s="95">
        <v>1125</v>
      </c>
      <c r="G101" s="96">
        <v>1250</v>
      </c>
      <c r="I101" s="94" t="s">
        <v>106</v>
      </c>
      <c r="J101" s="95">
        <v>875</v>
      </c>
      <c r="K101" s="95">
        <v>900</v>
      </c>
      <c r="L101" s="95">
        <v>1000</v>
      </c>
      <c r="M101" s="95">
        <v>1125</v>
      </c>
      <c r="N101" s="96">
        <v>1250</v>
      </c>
    </row>
    <row r="102" spans="1:14" s="81" customFormat="1" hidden="1" x14ac:dyDescent="0.25">
      <c r="B102" s="97">
        <v>1895</v>
      </c>
      <c r="C102" s="84">
        <v>1274</v>
      </c>
      <c r="D102" s="84">
        <v>1311</v>
      </c>
      <c r="E102" s="84">
        <v>1465</v>
      </c>
      <c r="F102" s="84">
        <v>1636</v>
      </c>
      <c r="G102" s="98">
        <v>1828</v>
      </c>
      <c r="I102" s="97">
        <v>1895</v>
      </c>
      <c r="J102" s="84">
        <v>1402</v>
      </c>
      <c r="K102" s="84">
        <v>1442</v>
      </c>
      <c r="L102" s="84">
        <v>1612</v>
      </c>
      <c r="M102" s="84">
        <v>1799</v>
      </c>
      <c r="N102" s="98">
        <v>2010</v>
      </c>
    </row>
    <row r="103" spans="1:14" s="81" customFormat="1" hidden="1" x14ac:dyDescent="0.25">
      <c r="B103" s="97">
        <v>2000</v>
      </c>
      <c r="C103" s="84">
        <v>1348</v>
      </c>
      <c r="D103" s="84">
        <v>1386</v>
      </c>
      <c r="E103" s="84">
        <v>1528</v>
      </c>
      <c r="F103" s="84">
        <v>1733</v>
      </c>
      <c r="G103" s="98">
        <v>1913</v>
      </c>
      <c r="I103" s="97">
        <v>2000</v>
      </c>
      <c r="J103" s="84">
        <v>1483</v>
      </c>
      <c r="K103" s="84">
        <v>1525</v>
      </c>
      <c r="L103" s="84">
        <v>1681</v>
      </c>
      <c r="M103" s="84">
        <v>1906</v>
      </c>
      <c r="N103" s="98">
        <v>2104</v>
      </c>
    </row>
    <row r="104" spans="1:14" s="81" customFormat="1" hidden="1" x14ac:dyDescent="0.25">
      <c r="B104" s="97">
        <v>2125</v>
      </c>
      <c r="C104" s="84">
        <v>1433</v>
      </c>
      <c r="D104" s="84">
        <v>1469</v>
      </c>
      <c r="E104" s="84">
        <v>1636</v>
      </c>
      <c r="F104" s="84">
        <v>1835</v>
      </c>
      <c r="G104" s="98">
        <v>2042</v>
      </c>
      <c r="I104" s="97">
        <v>2125</v>
      </c>
      <c r="J104" s="84">
        <v>1577</v>
      </c>
      <c r="K104" s="84">
        <v>1616</v>
      </c>
      <c r="L104" s="84">
        <v>1799</v>
      </c>
      <c r="M104" s="84">
        <v>2018</v>
      </c>
      <c r="N104" s="98">
        <v>2246</v>
      </c>
    </row>
    <row r="105" spans="1:14" s="81" customFormat="1" ht="15.75" hidden="1" thickBot="1" x14ac:dyDescent="0.3">
      <c r="B105" s="99">
        <v>2250</v>
      </c>
      <c r="C105" s="100">
        <v>1511</v>
      </c>
      <c r="D105" s="100">
        <v>1554</v>
      </c>
      <c r="E105" s="100">
        <v>1733</v>
      </c>
      <c r="F105" s="100">
        <v>1936</v>
      </c>
      <c r="G105" s="101">
        <v>2149</v>
      </c>
      <c r="I105" s="99">
        <v>2250</v>
      </c>
      <c r="J105" s="100">
        <v>1662</v>
      </c>
      <c r="K105" s="100">
        <v>1710</v>
      </c>
      <c r="L105" s="100">
        <v>1906</v>
      </c>
      <c r="M105" s="100">
        <v>2129</v>
      </c>
      <c r="N105" s="101">
        <v>2364</v>
      </c>
    </row>
    <row r="106" spans="1:14" s="81" customFormat="1" hidden="1" x14ac:dyDescent="0.25"/>
    <row r="107" spans="1:14" s="81" customFormat="1" ht="15.75" hidden="1" thickBot="1" x14ac:dyDescent="0.3">
      <c r="B107" s="81" t="s">
        <v>400</v>
      </c>
      <c r="I107" s="81" t="s">
        <v>401</v>
      </c>
    </row>
    <row r="108" spans="1:14" s="81" customFormat="1" hidden="1" x14ac:dyDescent="0.25">
      <c r="B108" s="94" t="s">
        <v>106</v>
      </c>
      <c r="C108" s="95">
        <v>875</v>
      </c>
      <c r="D108" s="95">
        <v>900</v>
      </c>
      <c r="E108" s="95">
        <v>1000</v>
      </c>
      <c r="F108" s="95">
        <v>1125</v>
      </c>
      <c r="G108" s="96">
        <v>1250</v>
      </c>
      <c r="I108" s="94" t="s">
        <v>106</v>
      </c>
      <c r="J108" s="95">
        <v>875</v>
      </c>
      <c r="K108" s="95">
        <v>900</v>
      </c>
      <c r="L108" s="95">
        <v>1000</v>
      </c>
      <c r="M108" s="95">
        <v>1125</v>
      </c>
      <c r="N108" s="96">
        <v>1250</v>
      </c>
    </row>
    <row r="109" spans="1:14" s="81" customFormat="1" hidden="1" x14ac:dyDescent="0.25">
      <c r="B109" s="97">
        <v>1785</v>
      </c>
      <c r="C109" s="84">
        <v>1261</v>
      </c>
      <c r="D109" s="84">
        <v>1299</v>
      </c>
      <c r="E109" s="84">
        <v>1475</v>
      </c>
      <c r="F109" s="84">
        <v>1617</v>
      </c>
      <c r="G109" s="98">
        <v>1829</v>
      </c>
      <c r="I109" s="97">
        <v>1785</v>
      </c>
      <c r="J109" s="84">
        <v>1388</v>
      </c>
      <c r="K109" s="84">
        <v>1428</v>
      </c>
      <c r="L109" s="84">
        <v>1624</v>
      </c>
      <c r="M109" s="84">
        <v>1780</v>
      </c>
      <c r="N109" s="98">
        <v>2013</v>
      </c>
    </row>
    <row r="110" spans="1:14" s="81" customFormat="1" hidden="1" x14ac:dyDescent="0.25">
      <c r="B110" s="97">
        <v>1810</v>
      </c>
      <c r="C110" s="84">
        <v>1277</v>
      </c>
      <c r="D110" s="84">
        <v>1315</v>
      </c>
      <c r="E110" s="84">
        <v>1487</v>
      </c>
      <c r="F110" s="84">
        <v>1638</v>
      </c>
      <c r="G110" s="98">
        <v>1848</v>
      </c>
      <c r="I110" s="97">
        <v>1810</v>
      </c>
      <c r="J110" s="84">
        <v>1405</v>
      </c>
      <c r="K110" s="84">
        <v>1447</v>
      </c>
      <c r="L110" s="84">
        <v>1636</v>
      </c>
      <c r="M110" s="84">
        <v>1803</v>
      </c>
      <c r="N110" s="98">
        <v>2032</v>
      </c>
    </row>
    <row r="111" spans="1:14" s="81" customFormat="1" hidden="1" x14ac:dyDescent="0.25">
      <c r="B111" s="97">
        <v>1835</v>
      </c>
      <c r="C111" s="84">
        <v>1294</v>
      </c>
      <c r="D111" s="84">
        <v>1332</v>
      </c>
      <c r="E111" s="84">
        <v>1499</v>
      </c>
      <c r="F111" s="84">
        <v>1659</v>
      </c>
      <c r="G111" s="98">
        <v>1867</v>
      </c>
      <c r="I111" s="97">
        <v>1835</v>
      </c>
      <c r="J111" s="84">
        <v>1424</v>
      </c>
      <c r="K111" s="84">
        <v>1466</v>
      </c>
      <c r="L111" s="84">
        <v>1650</v>
      </c>
      <c r="M111" s="84">
        <v>1824</v>
      </c>
      <c r="N111" s="98">
        <v>2053</v>
      </c>
    </row>
    <row r="112" spans="1:14" s="81" customFormat="1" hidden="1" x14ac:dyDescent="0.25">
      <c r="B112" s="97">
        <v>1860</v>
      </c>
      <c r="C112" s="84">
        <v>1310</v>
      </c>
      <c r="D112" s="84">
        <v>1348</v>
      </c>
      <c r="E112" s="84">
        <v>1511</v>
      </c>
      <c r="F112" s="84">
        <v>1681</v>
      </c>
      <c r="G112" s="98">
        <v>1886</v>
      </c>
      <c r="I112" s="97">
        <v>1860</v>
      </c>
      <c r="J112" s="84">
        <v>1442</v>
      </c>
      <c r="K112" s="84">
        <v>1483</v>
      </c>
      <c r="L112" s="84">
        <v>1662</v>
      </c>
      <c r="M112" s="84">
        <v>1848</v>
      </c>
      <c r="N112" s="98">
        <v>2074</v>
      </c>
    </row>
    <row r="113" spans="2:14" s="81" customFormat="1" hidden="1" x14ac:dyDescent="0.25">
      <c r="B113" s="97">
        <v>1885</v>
      </c>
      <c r="C113" s="84">
        <v>1327</v>
      </c>
      <c r="D113" s="84">
        <v>1365</v>
      </c>
      <c r="E113" s="84">
        <v>1523</v>
      </c>
      <c r="F113" s="84">
        <v>1702</v>
      </c>
      <c r="G113" s="98">
        <v>1904</v>
      </c>
      <c r="I113" s="97">
        <v>1885</v>
      </c>
      <c r="J113" s="84">
        <v>1459</v>
      </c>
      <c r="K113" s="84">
        <v>1501</v>
      </c>
      <c r="L113" s="84">
        <v>1676</v>
      </c>
      <c r="M113" s="84">
        <v>1871</v>
      </c>
      <c r="N113" s="98">
        <v>2095</v>
      </c>
    </row>
    <row r="114" spans="2:14" s="81" customFormat="1" hidden="1" x14ac:dyDescent="0.25">
      <c r="B114" s="97">
        <v>1910</v>
      </c>
      <c r="C114" s="84">
        <v>1339</v>
      </c>
      <c r="D114" s="84">
        <v>1376</v>
      </c>
      <c r="E114" s="84">
        <v>1539</v>
      </c>
      <c r="F114" s="84">
        <v>1718</v>
      </c>
      <c r="G114" s="98">
        <v>1919</v>
      </c>
      <c r="I114" s="97">
        <v>1910</v>
      </c>
      <c r="J114" s="84">
        <v>1473</v>
      </c>
      <c r="K114" s="84">
        <v>1513</v>
      </c>
      <c r="L114" s="84">
        <v>1692</v>
      </c>
      <c r="M114" s="84">
        <v>1890</v>
      </c>
      <c r="N114" s="98">
        <v>2110</v>
      </c>
    </row>
    <row r="115" spans="2:14" s="81" customFormat="1" hidden="1" x14ac:dyDescent="0.25">
      <c r="B115" s="97">
        <v>1935</v>
      </c>
      <c r="C115" s="84">
        <v>1358</v>
      </c>
      <c r="D115" s="84">
        <v>1395</v>
      </c>
      <c r="E115" s="84">
        <v>1556</v>
      </c>
      <c r="F115" s="84">
        <v>1744</v>
      </c>
      <c r="G115" s="98">
        <v>1942</v>
      </c>
      <c r="I115" s="97">
        <v>1935</v>
      </c>
      <c r="J115" s="84">
        <v>1494</v>
      </c>
      <c r="K115" s="84">
        <v>1534</v>
      </c>
      <c r="L115" s="84">
        <v>1711</v>
      </c>
      <c r="M115" s="84">
        <v>1919</v>
      </c>
      <c r="N115" s="98">
        <v>2135</v>
      </c>
    </row>
    <row r="116" spans="2:14" s="81" customFormat="1" hidden="1" x14ac:dyDescent="0.25">
      <c r="B116" s="97">
        <v>1960</v>
      </c>
      <c r="C116" s="84">
        <v>1376</v>
      </c>
      <c r="D116" s="84">
        <v>1414</v>
      </c>
      <c r="E116" s="84">
        <v>1572</v>
      </c>
      <c r="F116" s="84">
        <v>1770</v>
      </c>
      <c r="G116" s="98">
        <v>1966</v>
      </c>
      <c r="I116" s="97">
        <v>1960</v>
      </c>
      <c r="J116" s="84">
        <v>1513</v>
      </c>
      <c r="K116" s="84">
        <v>1556</v>
      </c>
      <c r="L116" s="84">
        <v>1730</v>
      </c>
      <c r="M116" s="84">
        <v>1947</v>
      </c>
      <c r="N116" s="98">
        <v>2161</v>
      </c>
    </row>
    <row r="117" spans="2:14" s="81" customFormat="1" hidden="1" x14ac:dyDescent="0.25">
      <c r="B117" s="97">
        <v>1985</v>
      </c>
      <c r="C117" s="84">
        <v>1395</v>
      </c>
      <c r="D117" s="84">
        <v>1433</v>
      </c>
      <c r="E117" s="84">
        <v>1589</v>
      </c>
      <c r="F117" s="84">
        <v>1796</v>
      </c>
      <c r="G117" s="98">
        <v>1989</v>
      </c>
      <c r="I117" s="97">
        <v>1985</v>
      </c>
      <c r="J117" s="84">
        <v>1534</v>
      </c>
      <c r="K117" s="84">
        <v>1577</v>
      </c>
      <c r="L117" s="84">
        <v>1747</v>
      </c>
      <c r="M117" s="84">
        <v>1975</v>
      </c>
      <c r="N117" s="98">
        <v>2187</v>
      </c>
    </row>
    <row r="118" spans="2:14" s="81" customFormat="1" hidden="1" x14ac:dyDescent="0.25">
      <c r="B118" s="97">
        <v>2010</v>
      </c>
      <c r="C118" s="84">
        <v>1417</v>
      </c>
      <c r="D118" s="84">
        <v>1454</v>
      </c>
      <c r="E118" s="84">
        <v>1603</v>
      </c>
      <c r="F118" s="84">
        <v>1820</v>
      </c>
      <c r="G118" s="98">
        <v>2008</v>
      </c>
      <c r="I118" s="97">
        <v>2010</v>
      </c>
      <c r="J118" s="84">
        <v>1558</v>
      </c>
      <c r="K118" s="84">
        <v>1600</v>
      </c>
      <c r="L118" s="84">
        <v>1763</v>
      </c>
      <c r="M118" s="84">
        <v>2001</v>
      </c>
      <c r="N118" s="98">
        <v>2208</v>
      </c>
    </row>
    <row r="119" spans="2:14" s="81" customFormat="1" hidden="1" x14ac:dyDescent="0.25">
      <c r="B119" s="97">
        <v>2035</v>
      </c>
      <c r="C119" s="84">
        <v>1433</v>
      </c>
      <c r="D119" s="84">
        <v>1471</v>
      </c>
      <c r="E119" s="84">
        <v>1626</v>
      </c>
      <c r="F119" s="84">
        <v>1841</v>
      </c>
      <c r="G119" s="98">
        <v>2034</v>
      </c>
      <c r="I119" s="97">
        <v>2035</v>
      </c>
      <c r="J119" s="84">
        <v>1577</v>
      </c>
      <c r="K119" s="84">
        <v>1617</v>
      </c>
      <c r="L119" s="84">
        <v>1789</v>
      </c>
      <c r="M119" s="84">
        <v>2025</v>
      </c>
      <c r="N119" s="98">
        <v>2237</v>
      </c>
    </row>
    <row r="120" spans="2:14" s="81" customFormat="1" hidden="1" x14ac:dyDescent="0.25">
      <c r="B120" s="97">
        <v>2060</v>
      </c>
      <c r="C120" s="84">
        <v>1450</v>
      </c>
      <c r="D120" s="84">
        <v>1487</v>
      </c>
      <c r="E120" s="84">
        <v>1650</v>
      </c>
      <c r="F120" s="84">
        <v>1862</v>
      </c>
      <c r="G120" s="98">
        <v>2060</v>
      </c>
      <c r="I120" s="97">
        <v>2060</v>
      </c>
      <c r="J120" s="84">
        <v>1596</v>
      </c>
      <c r="K120" s="84">
        <v>1636</v>
      </c>
      <c r="L120" s="84">
        <v>1815</v>
      </c>
      <c r="M120" s="84">
        <v>2048</v>
      </c>
      <c r="N120" s="98">
        <v>2265</v>
      </c>
    </row>
    <row r="121" spans="2:14" s="81" customFormat="1" hidden="1" x14ac:dyDescent="0.25">
      <c r="B121" s="97">
        <v>2085</v>
      </c>
      <c r="C121" s="84">
        <v>1466</v>
      </c>
      <c r="D121" s="84">
        <v>1504</v>
      </c>
      <c r="E121" s="84">
        <v>1673</v>
      </c>
      <c r="F121" s="84">
        <v>1883</v>
      </c>
      <c r="G121" s="98">
        <v>2086</v>
      </c>
      <c r="I121" s="97">
        <v>2085</v>
      </c>
      <c r="J121" s="84">
        <v>1612</v>
      </c>
      <c r="K121" s="84">
        <v>1655</v>
      </c>
      <c r="L121" s="84">
        <v>1841</v>
      </c>
      <c r="M121" s="84">
        <v>2072</v>
      </c>
      <c r="N121" s="98">
        <v>2296</v>
      </c>
    </row>
    <row r="122" spans="2:14" s="81" customFormat="1" hidden="1" x14ac:dyDescent="0.25">
      <c r="B122" s="97">
        <v>2110</v>
      </c>
      <c r="C122" s="84">
        <v>1483</v>
      </c>
      <c r="D122" s="84">
        <v>1520</v>
      </c>
      <c r="E122" s="84">
        <v>1697</v>
      </c>
      <c r="F122" s="84">
        <v>1904</v>
      </c>
      <c r="G122" s="98">
        <v>2112</v>
      </c>
      <c r="I122" s="97">
        <v>2110</v>
      </c>
      <c r="J122" s="84">
        <v>1631</v>
      </c>
      <c r="K122" s="84">
        <v>1673</v>
      </c>
      <c r="L122" s="84">
        <v>1867</v>
      </c>
      <c r="M122" s="84">
        <v>2095</v>
      </c>
      <c r="N122" s="98">
        <v>2324</v>
      </c>
    </row>
    <row r="123" spans="2:14" s="81" customFormat="1" hidden="1" x14ac:dyDescent="0.25">
      <c r="B123" s="97">
        <v>2135</v>
      </c>
      <c r="C123" s="84">
        <v>1504</v>
      </c>
      <c r="D123" s="84">
        <v>1541</v>
      </c>
      <c r="E123" s="84">
        <v>1718</v>
      </c>
      <c r="F123" s="84">
        <v>1926</v>
      </c>
      <c r="G123" s="98">
        <v>2143</v>
      </c>
      <c r="I123" s="97">
        <v>2135</v>
      </c>
      <c r="J123" s="84">
        <v>1655</v>
      </c>
      <c r="K123" s="84">
        <v>1695</v>
      </c>
      <c r="L123" s="84">
        <v>1890</v>
      </c>
      <c r="M123" s="84">
        <v>2119</v>
      </c>
      <c r="N123" s="98">
        <v>2357</v>
      </c>
    </row>
    <row r="124" spans="2:14" s="81" customFormat="1" hidden="1" x14ac:dyDescent="0.25">
      <c r="B124" s="97">
        <v>2160</v>
      </c>
      <c r="C124" s="84">
        <v>1525</v>
      </c>
      <c r="D124" s="84">
        <v>1565</v>
      </c>
      <c r="E124" s="84">
        <v>1744</v>
      </c>
      <c r="F124" s="84">
        <v>1952</v>
      </c>
      <c r="G124" s="98">
        <v>2171</v>
      </c>
      <c r="I124" s="97">
        <v>2160</v>
      </c>
      <c r="J124" s="84">
        <v>1678</v>
      </c>
      <c r="K124" s="84">
        <v>1721</v>
      </c>
      <c r="L124" s="84">
        <v>1919</v>
      </c>
      <c r="M124" s="84">
        <v>2147</v>
      </c>
      <c r="N124" s="98">
        <v>2388</v>
      </c>
    </row>
    <row r="125" spans="2:14" s="81" customFormat="1" hidden="1" x14ac:dyDescent="0.25">
      <c r="B125" s="97">
        <v>2185</v>
      </c>
      <c r="C125" s="84">
        <v>1546</v>
      </c>
      <c r="D125" s="84">
        <v>1589</v>
      </c>
      <c r="E125" s="84">
        <v>1770</v>
      </c>
      <c r="F125" s="84">
        <v>1978</v>
      </c>
      <c r="G125" s="98">
        <v>2199</v>
      </c>
      <c r="I125" s="97">
        <v>2185</v>
      </c>
      <c r="J125" s="84">
        <v>1702</v>
      </c>
      <c r="K125" s="84">
        <v>1747</v>
      </c>
      <c r="L125" s="84">
        <v>1947</v>
      </c>
      <c r="M125" s="84">
        <v>2176</v>
      </c>
      <c r="N125" s="98">
        <v>2418</v>
      </c>
    </row>
    <row r="126" spans="2:14" s="81" customFormat="1" hidden="1" x14ac:dyDescent="0.25">
      <c r="B126" s="97">
        <v>2210</v>
      </c>
      <c r="C126" s="84">
        <v>1567</v>
      </c>
      <c r="D126" s="84">
        <v>1612</v>
      </c>
      <c r="E126" s="84">
        <v>1796</v>
      </c>
      <c r="F126" s="84">
        <v>2003</v>
      </c>
      <c r="G126" s="98">
        <v>2227</v>
      </c>
      <c r="I126" s="97">
        <v>2210</v>
      </c>
      <c r="J126" s="84">
        <v>1725</v>
      </c>
      <c r="K126" s="84">
        <v>1772</v>
      </c>
      <c r="L126" s="84">
        <v>1975</v>
      </c>
      <c r="M126" s="84">
        <v>2204</v>
      </c>
      <c r="N126" s="98">
        <v>2451</v>
      </c>
    </row>
    <row r="127" spans="2:14" s="81" customFormat="1" ht="15.75" hidden="1" thickBot="1" x14ac:dyDescent="0.3">
      <c r="B127" s="99">
        <v>2235</v>
      </c>
      <c r="C127" s="100">
        <v>1586</v>
      </c>
      <c r="D127" s="100">
        <v>1631</v>
      </c>
      <c r="E127" s="100">
        <v>1820</v>
      </c>
      <c r="F127" s="100">
        <v>2032</v>
      </c>
      <c r="G127" s="101">
        <v>2258</v>
      </c>
      <c r="I127" s="99">
        <v>2235</v>
      </c>
      <c r="J127" s="100">
        <v>1744</v>
      </c>
      <c r="K127" s="100">
        <v>1794</v>
      </c>
      <c r="L127" s="100">
        <v>2001</v>
      </c>
      <c r="M127" s="100">
        <v>2234</v>
      </c>
      <c r="N127" s="101">
        <v>2484</v>
      </c>
    </row>
    <row r="128" spans="2:14" s="81" customFormat="1" hidden="1" x14ac:dyDescent="0.25"/>
    <row r="129" spans="2:14" s="81" customFormat="1" ht="15.75" hidden="1" thickBot="1" x14ac:dyDescent="0.3">
      <c r="B129" s="81" t="s">
        <v>400</v>
      </c>
      <c r="I129" s="81" t="s">
        <v>401</v>
      </c>
    </row>
    <row r="130" spans="2:14" s="81" customFormat="1" hidden="1" x14ac:dyDescent="0.25">
      <c r="B130" s="94" t="s">
        <v>106</v>
      </c>
      <c r="C130" s="95">
        <v>875</v>
      </c>
      <c r="D130" s="95">
        <v>900</v>
      </c>
      <c r="E130" s="95">
        <v>1000</v>
      </c>
      <c r="F130" s="95">
        <v>1125</v>
      </c>
      <c r="G130" s="96">
        <v>1250</v>
      </c>
      <c r="I130" s="94" t="s">
        <v>106</v>
      </c>
      <c r="J130" s="95">
        <v>875</v>
      </c>
      <c r="K130" s="95">
        <v>900</v>
      </c>
      <c r="L130" s="95">
        <v>1000</v>
      </c>
      <c r="M130" s="95">
        <v>1125</v>
      </c>
      <c r="N130" s="96">
        <v>1250</v>
      </c>
    </row>
    <row r="131" spans="2:14" s="81" customFormat="1" hidden="1" x14ac:dyDescent="0.25">
      <c r="B131" s="97">
        <v>1765</v>
      </c>
      <c r="C131" s="84">
        <v>1244</v>
      </c>
      <c r="D131" s="84">
        <v>1282</v>
      </c>
      <c r="E131" s="84">
        <v>1464</v>
      </c>
      <c r="F131" s="84">
        <v>1596</v>
      </c>
      <c r="G131" s="98">
        <v>1810</v>
      </c>
      <c r="I131" s="97">
        <v>1765</v>
      </c>
      <c r="J131" s="84">
        <v>1367</v>
      </c>
      <c r="K131" s="84">
        <v>1409</v>
      </c>
      <c r="L131" s="84">
        <v>1607</v>
      </c>
      <c r="M131" s="84">
        <v>1761</v>
      </c>
      <c r="N131" s="98">
        <v>1989</v>
      </c>
    </row>
    <row r="132" spans="2:14" s="81" customFormat="1" hidden="1" x14ac:dyDescent="0.25">
      <c r="B132" s="97">
        <v>1790</v>
      </c>
      <c r="C132" s="84">
        <v>1261</v>
      </c>
      <c r="D132" s="84">
        <v>1299</v>
      </c>
      <c r="E132" s="84">
        <v>1475</v>
      </c>
      <c r="F132" s="84">
        <v>1617</v>
      </c>
      <c r="G132" s="98">
        <v>1829</v>
      </c>
      <c r="I132" s="97">
        <v>1790</v>
      </c>
      <c r="J132" s="84">
        <v>1386</v>
      </c>
      <c r="K132" s="84">
        <v>1428</v>
      </c>
      <c r="L132" s="84">
        <v>1622</v>
      </c>
      <c r="M132" s="84">
        <v>1782</v>
      </c>
      <c r="N132" s="98">
        <v>2010</v>
      </c>
    </row>
    <row r="133" spans="2:14" s="81" customFormat="1" hidden="1" x14ac:dyDescent="0.25">
      <c r="B133" s="97">
        <v>1815</v>
      </c>
      <c r="C133" s="84">
        <v>1277</v>
      </c>
      <c r="D133" s="84">
        <v>1315</v>
      </c>
      <c r="E133" s="84">
        <v>1487</v>
      </c>
      <c r="F133" s="84">
        <v>1638</v>
      </c>
      <c r="G133" s="98">
        <v>1848</v>
      </c>
      <c r="I133" s="97">
        <v>1815</v>
      </c>
      <c r="J133" s="84">
        <v>1405</v>
      </c>
      <c r="K133" s="84">
        <v>1447</v>
      </c>
      <c r="L133" s="84">
        <v>1636</v>
      </c>
      <c r="M133" s="84">
        <v>1803</v>
      </c>
      <c r="N133" s="98">
        <v>2032</v>
      </c>
    </row>
    <row r="134" spans="2:14" s="81" customFormat="1" hidden="1" x14ac:dyDescent="0.25">
      <c r="B134" s="97">
        <v>1840</v>
      </c>
      <c r="C134" s="84">
        <v>1294</v>
      </c>
      <c r="D134" s="84">
        <v>1332</v>
      </c>
      <c r="E134" s="84">
        <v>1499</v>
      </c>
      <c r="F134" s="84">
        <v>1659</v>
      </c>
      <c r="G134" s="98">
        <v>1867</v>
      </c>
      <c r="I134" s="97">
        <v>1840</v>
      </c>
      <c r="J134" s="84">
        <v>1424</v>
      </c>
      <c r="K134" s="84">
        <v>1466</v>
      </c>
      <c r="L134" s="84">
        <v>1650</v>
      </c>
      <c r="M134" s="84">
        <v>1824</v>
      </c>
      <c r="N134" s="98">
        <v>2053</v>
      </c>
    </row>
    <row r="135" spans="2:14" s="81" customFormat="1" hidden="1" x14ac:dyDescent="0.25">
      <c r="B135" s="97">
        <v>1865</v>
      </c>
      <c r="C135" s="84">
        <v>1310</v>
      </c>
      <c r="D135" s="84">
        <v>1348</v>
      </c>
      <c r="E135" s="84">
        <v>1511</v>
      </c>
      <c r="F135" s="84">
        <v>1681</v>
      </c>
      <c r="G135" s="98">
        <v>1886</v>
      </c>
      <c r="I135" s="97">
        <v>1865</v>
      </c>
      <c r="J135" s="84">
        <v>1442</v>
      </c>
      <c r="K135" s="84">
        <v>1483</v>
      </c>
      <c r="L135" s="84">
        <v>1662</v>
      </c>
      <c r="M135" s="84">
        <v>1848</v>
      </c>
      <c r="N135" s="98">
        <v>2074</v>
      </c>
    </row>
    <row r="136" spans="2:14" s="81" customFormat="1" hidden="1" x14ac:dyDescent="0.25">
      <c r="B136" s="97">
        <v>1890</v>
      </c>
      <c r="C136" s="84">
        <v>1327</v>
      </c>
      <c r="D136" s="84">
        <v>1365</v>
      </c>
      <c r="E136" s="84">
        <v>1523</v>
      </c>
      <c r="F136" s="84">
        <v>1702</v>
      </c>
      <c r="G136" s="98">
        <v>1904</v>
      </c>
      <c r="I136" s="97">
        <v>1890</v>
      </c>
      <c r="J136" s="84">
        <v>1459</v>
      </c>
      <c r="K136" s="84">
        <v>1501</v>
      </c>
      <c r="L136" s="84">
        <v>1676</v>
      </c>
      <c r="M136" s="84">
        <v>1871</v>
      </c>
      <c r="N136" s="98">
        <v>2095</v>
      </c>
    </row>
    <row r="137" spans="2:14" s="81" customFormat="1" hidden="1" x14ac:dyDescent="0.25">
      <c r="B137" s="97">
        <v>1915</v>
      </c>
      <c r="C137" s="84">
        <v>1339</v>
      </c>
      <c r="D137" s="84">
        <v>1376</v>
      </c>
      <c r="E137" s="84">
        <v>1539</v>
      </c>
      <c r="F137" s="84">
        <v>1718</v>
      </c>
      <c r="G137" s="98">
        <v>1919</v>
      </c>
      <c r="I137" s="97">
        <v>1915</v>
      </c>
      <c r="J137" s="84">
        <v>1473</v>
      </c>
      <c r="K137" s="84">
        <v>1513</v>
      </c>
      <c r="L137" s="84">
        <v>1692</v>
      </c>
      <c r="M137" s="84">
        <v>1890</v>
      </c>
      <c r="N137" s="98">
        <v>2110</v>
      </c>
    </row>
    <row r="138" spans="2:14" s="81" customFormat="1" hidden="1" x14ac:dyDescent="0.25">
      <c r="B138" s="97">
        <v>1940</v>
      </c>
      <c r="C138" s="84">
        <v>1358</v>
      </c>
      <c r="D138" s="84">
        <v>1395</v>
      </c>
      <c r="E138" s="84">
        <v>1556</v>
      </c>
      <c r="F138" s="84">
        <v>1744</v>
      </c>
      <c r="G138" s="98">
        <v>1942</v>
      </c>
      <c r="I138" s="97">
        <v>1940</v>
      </c>
      <c r="J138" s="84">
        <v>1494</v>
      </c>
      <c r="K138" s="84">
        <v>1534</v>
      </c>
      <c r="L138" s="84">
        <v>1711</v>
      </c>
      <c r="M138" s="84">
        <v>1919</v>
      </c>
      <c r="N138" s="98">
        <v>2135</v>
      </c>
    </row>
    <row r="139" spans="2:14" s="81" customFormat="1" hidden="1" x14ac:dyDescent="0.25">
      <c r="B139" s="97">
        <v>1965</v>
      </c>
      <c r="C139" s="84">
        <v>1376</v>
      </c>
      <c r="D139" s="84">
        <v>1414</v>
      </c>
      <c r="E139" s="84">
        <v>1572</v>
      </c>
      <c r="F139" s="84">
        <v>1770</v>
      </c>
      <c r="G139" s="98">
        <v>1966</v>
      </c>
      <c r="I139" s="97">
        <v>1965</v>
      </c>
      <c r="J139" s="84">
        <v>1513</v>
      </c>
      <c r="K139" s="84">
        <v>1556</v>
      </c>
      <c r="L139" s="84">
        <v>1730</v>
      </c>
      <c r="M139" s="84">
        <v>1947</v>
      </c>
      <c r="N139" s="98">
        <v>2161</v>
      </c>
    </row>
    <row r="140" spans="2:14" s="81" customFormat="1" hidden="1" x14ac:dyDescent="0.25">
      <c r="B140" s="97">
        <v>1990</v>
      </c>
      <c r="C140" s="84">
        <v>1395</v>
      </c>
      <c r="D140" s="84">
        <v>1433</v>
      </c>
      <c r="E140" s="84">
        <v>1589</v>
      </c>
      <c r="F140" s="84">
        <v>1796</v>
      </c>
      <c r="G140" s="98">
        <v>1989</v>
      </c>
      <c r="I140" s="97">
        <v>1990</v>
      </c>
      <c r="J140" s="84">
        <v>1534</v>
      </c>
      <c r="K140" s="84">
        <v>1577</v>
      </c>
      <c r="L140" s="84">
        <v>1747</v>
      </c>
      <c r="M140" s="84">
        <v>1975</v>
      </c>
      <c r="N140" s="98">
        <v>2187</v>
      </c>
    </row>
    <row r="141" spans="2:14" s="81" customFormat="1" hidden="1" x14ac:dyDescent="0.25">
      <c r="B141" s="97">
        <v>2015</v>
      </c>
      <c r="C141" s="84">
        <v>1417</v>
      </c>
      <c r="D141" s="84">
        <v>1454</v>
      </c>
      <c r="E141" s="84">
        <v>1603</v>
      </c>
      <c r="F141" s="84">
        <v>1820</v>
      </c>
      <c r="G141" s="98">
        <v>2008</v>
      </c>
      <c r="I141" s="97">
        <v>2015</v>
      </c>
      <c r="J141" s="84">
        <v>1558</v>
      </c>
      <c r="K141" s="84">
        <v>1600</v>
      </c>
      <c r="L141" s="84">
        <v>1763</v>
      </c>
      <c r="M141" s="84">
        <v>2001</v>
      </c>
      <c r="N141" s="98">
        <v>2208</v>
      </c>
    </row>
    <row r="142" spans="2:14" s="81" customFormat="1" hidden="1" x14ac:dyDescent="0.25">
      <c r="B142" s="97">
        <v>2040</v>
      </c>
      <c r="C142" s="84">
        <v>1433</v>
      </c>
      <c r="D142" s="84">
        <v>1471</v>
      </c>
      <c r="E142" s="84">
        <v>1626</v>
      </c>
      <c r="F142" s="84">
        <v>1841</v>
      </c>
      <c r="G142" s="98">
        <v>2034</v>
      </c>
      <c r="I142" s="97">
        <v>2040</v>
      </c>
      <c r="J142" s="84">
        <v>1577</v>
      </c>
      <c r="K142" s="84">
        <v>1617</v>
      </c>
      <c r="L142" s="84">
        <v>1789</v>
      </c>
      <c r="M142" s="84">
        <v>2025</v>
      </c>
      <c r="N142" s="98">
        <v>2237</v>
      </c>
    </row>
    <row r="143" spans="2:14" s="81" customFormat="1" hidden="1" x14ac:dyDescent="0.25">
      <c r="B143" s="97">
        <v>2065</v>
      </c>
      <c r="C143" s="84">
        <v>1450</v>
      </c>
      <c r="D143" s="84">
        <v>1487</v>
      </c>
      <c r="E143" s="84">
        <v>1650</v>
      </c>
      <c r="F143" s="84">
        <v>1862</v>
      </c>
      <c r="G143" s="98">
        <v>2060</v>
      </c>
      <c r="I143" s="97">
        <v>2065</v>
      </c>
      <c r="J143" s="84">
        <v>1596</v>
      </c>
      <c r="K143" s="84">
        <v>1636</v>
      </c>
      <c r="L143" s="84">
        <v>1815</v>
      </c>
      <c r="M143" s="84">
        <v>2048</v>
      </c>
      <c r="N143" s="98">
        <v>2265</v>
      </c>
    </row>
    <row r="144" spans="2:14" s="81" customFormat="1" hidden="1" x14ac:dyDescent="0.25">
      <c r="B144" s="97">
        <v>2090</v>
      </c>
      <c r="C144" s="84">
        <v>1466</v>
      </c>
      <c r="D144" s="84">
        <v>1504</v>
      </c>
      <c r="E144" s="84">
        <v>1673</v>
      </c>
      <c r="F144" s="84">
        <v>1883</v>
      </c>
      <c r="G144" s="98">
        <v>2086</v>
      </c>
      <c r="I144" s="97">
        <v>2090</v>
      </c>
      <c r="J144" s="84">
        <v>1612</v>
      </c>
      <c r="K144" s="84">
        <v>1655</v>
      </c>
      <c r="L144" s="84">
        <v>1841</v>
      </c>
      <c r="M144" s="84">
        <v>2072</v>
      </c>
      <c r="N144" s="98">
        <v>2296</v>
      </c>
    </row>
    <row r="145" spans="2:14" s="81" customFormat="1" hidden="1" x14ac:dyDescent="0.25">
      <c r="B145" s="97">
        <v>2115</v>
      </c>
      <c r="C145" s="84">
        <v>1483</v>
      </c>
      <c r="D145" s="84">
        <v>1520</v>
      </c>
      <c r="E145" s="84">
        <v>1697</v>
      </c>
      <c r="F145" s="84">
        <v>1904</v>
      </c>
      <c r="G145" s="98">
        <v>2112</v>
      </c>
      <c r="I145" s="97">
        <v>2115</v>
      </c>
      <c r="J145" s="84">
        <v>1631</v>
      </c>
      <c r="K145" s="84">
        <v>1673</v>
      </c>
      <c r="L145" s="84">
        <v>1867</v>
      </c>
      <c r="M145" s="84">
        <v>2095</v>
      </c>
      <c r="N145" s="98">
        <v>2324</v>
      </c>
    </row>
    <row r="146" spans="2:14" s="81" customFormat="1" hidden="1" x14ac:dyDescent="0.25">
      <c r="B146" s="97">
        <v>2140</v>
      </c>
      <c r="C146" s="84">
        <v>1504</v>
      </c>
      <c r="D146" s="84">
        <v>1541</v>
      </c>
      <c r="E146" s="84">
        <v>1718</v>
      </c>
      <c r="F146" s="84">
        <v>1926</v>
      </c>
      <c r="G146" s="98">
        <v>2143</v>
      </c>
      <c r="I146" s="97">
        <v>2140</v>
      </c>
      <c r="J146" s="84">
        <v>1655</v>
      </c>
      <c r="K146" s="84">
        <v>1695</v>
      </c>
      <c r="L146" s="84">
        <v>1890</v>
      </c>
      <c r="M146" s="84">
        <v>2119</v>
      </c>
      <c r="N146" s="98">
        <v>2357</v>
      </c>
    </row>
    <row r="147" spans="2:14" s="81" customFormat="1" hidden="1" x14ac:dyDescent="0.25">
      <c r="B147" s="97">
        <v>2165</v>
      </c>
      <c r="C147" s="84">
        <v>1525</v>
      </c>
      <c r="D147" s="84">
        <v>1565</v>
      </c>
      <c r="E147" s="84">
        <v>1744</v>
      </c>
      <c r="F147" s="84">
        <v>1952</v>
      </c>
      <c r="G147" s="98">
        <v>2171</v>
      </c>
      <c r="I147" s="97">
        <v>2165</v>
      </c>
      <c r="J147" s="84">
        <v>1678</v>
      </c>
      <c r="K147" s="84">
        <v>1721</v>
      </c>
      <c r="L147" s="84">
        <v>1919</v>
      </c>
      <c r="M147" s="84">
        <v>2147</v>
      </c>
      <c r="N147" s="98">
        <v>2388</v>
      </c>
    </row>
    <row r="148" spans="2:14" s="81" customFormat="1" hidden="1" x14ac:dyDescent="0.25">
      <c r="B148" s="97">
        <v>2190</v>
      </c>
      <c r="C148" s="84">
        <v>1546</v>
      </c>
      <c r="D148" s="84">
        <v>1589</v>
      </c>
      <c r="E148" s="84">
        <v>1770</v>
      </c>
      <c r="F148" s="84">
        <v>1978</v>
      </c>
      <c r="G148" s="98">
        <v>2199</v>
      </c>
      <c r="I148" s="97">
        <v>2190</v>
      </c>
      <c r="J148" s="84">
        <v>1702</v>
      </c>
      <c r="K148" s="84">
        <v>1747</v>
      </c>
      <c r="L148" s="84">
        <v>1947</v>
      </c>
      <c r="M148" s="84">
        <v>2176</v>
      </c>
      <c r="N148" s="98">
        <v>2418</v>
      </c>
    </row>
    <row r="149" spans="2:14" s="81" customFormat="1" ht="15.75" hidden="1" thickBot="1" x14ac:dyDescent="0.3">
      <c r="B149" s="99">
        <v>2215</v>
      </c>
      <c r="C149" s="100">
        <v>1567</v>
      </c>
      <c r="D149" s="100">
        <v>1612</v>
      </c>
      <c r="E149" s="100">
        <v>1796</v>
      </c>
      <c r="F149" s="100">
        <v>2003</v>
      </c>
      <c r="G149" s="101">
        <v>2227</v>
      </c>
      <c r="I149" s="99">
        <v>2215</v>
      </c>
      <c r="J149" s="100">
        <v>1725</v>
      </c>
      <c r="K149" s="100">
        <v>1772</v>
      </c>
      <c r="L149" s="100">
        <v>1975</v>
      </c>
      <c r="M149" s="100">
        <v>2204</v>
      </c>
      <c r="N149" s="101">
        <v>2451</v>
      </c>
    </row>
    <row r="150" spans="2:14" s="81" customFormat="1" hidden="1" x14ac:dyDescent="0.25"/>
    <row r="151" spans="2:14" s="81" customFormat="1" ht="15.75" hidden="1" thickBot="1" x14ac:dyDescent="0.3">
      <c r="B151" s="81" t="s">
        <v>400</v>
      </c>
      <c r="I151" s="81" t="s">
        <v>401</v>
      </c>
    </row>
    <row r="152" spans="2:14" s="81" customFormat="1" hidden="1" x14ac:dyDescent="0.25">
      <c r="B152" s="94" t="s">
        <v>106</v>
      </c>
      <c r="C152" s="95">
        <v>875</v>
      </c>
      <c r="D152" s="95">
        <v>900</v>
      </c>
      <c r="E152" s="95">
        <v>1000</v>
      </c>
      <c r="F152" s="95">
        <v>1125</v>
      </c>
      <c r="G152" s="96">
        <v>1250</v>
      </c>
      <c r="I152" s="94" t="s">
        <v>106</v>
      </c>
      <c r="J152" s="95">
        <v>875</v>
      </c>
      <c r="K152" s="95">
        <v>900</v>
      </c>
      <c r="L152" s="95">
        <v>1000</v>
      </c>
      <c r="M152" s="95">
        <v>1125</v>
      </c>
      <c r="N152" s="96">
        <v>1250</v>
      </c>
    </row>
    <row r="153" spans="2:14" s="81" customFormat="1" hidden="1" x14ac:dyDescent="0.25">
      <c r="B153" s="97">
        <v>1725</v>
      </c>
      <c r="C153" s="84">
        <v>1228</v>
      </c>
      <c r="D153" s="84">
        <v>1266</v>
      </c>
      <c r="E153" s="84">
        <v>1452</v>
      </c>
      <c r="F153" s="84">
        <v>1574</v>
      </c>
      <c r="G153" s="98">
        <v>1791</v>
      </c>
      <c r="I153" s="97">
        <v>1725</v>
      </c>
      <c r="J153" s="84">
        <v>1348</v>
      </c>
      <c r="K153" s="84">
        <v>1391</v>
      </c>
      <c r="L153" s="84">
        <v>1593</v>
      </c>
      <c r="M153" s="84">
        <v>1739</v>
      </c>
      <c r="N153" s="98">
        <v>1968</v>
      </c>
    </row>
    <row r="154" spans="2:14" s="81" customFormat="1" hidden="1" x14ac:dyDescent="0.25">
      <c r="B154" s="97">
        <v>1750</v>
      </c>
      <c r="C154" s="84">
        <v>1244</v>
      </c>
      <c r="D154" s="84">
        <v>1282</v>
      </c>
      <c r="E154" s="84">
        <v>1464</v>
      </c>
      <c r="F154" s="84">
        <v>1596</v>
      </c>
      <c r="G154" s="98">
        <v>1810</v>
      </c>
      <c r="I154" s="97">
        <v>1750</v>
      </c>
      <c r="J154" s="84">
        <v>1367</v>
      </c>
      <c r="K154" s="84">
        <v>1409</v>
      </c>
      <c r="L154" s="84">
        <v>1607</v>
      </c>
      <c r="M154" s="84">
        <v>1761</v>
      </c>
      <c r="N154" s="98">
        <v>1989</v>
      </c>
    </row>
    <row r="155" spans="2:14" s="81" customFormat="1" hidden="1" x14ac:dyDescent="0.25">
      <c r="B155" s="97">
        <v>1775</v>
      </c>
      <c r="C155" s="84">
        <v>1261</v>
      </c>
      <c r="D155" s="84">
        <v>1299</v>
      </c>
      <c r="E155" s="84">
        <v>1475</v>
      </c>
      <c r="F155" s="84">
        <v>1617</v>
      </c>
      <c r="G155" s="98">
        <v>1829</v>
      </c>
      <c r="I155" s="97">
        <v>1775</v>
      </c>
      <c r="J155" s="84">
        <v>1386</v>
      </c>
      <c r="K155" s="84">
        <v>1428</v>
      </c>
      <c r="L155" s="84">
        <v>1622</v>
      </c>
      <c r="M155" s="84">
        <v>1782</v>
      </c>
      <c r="N155" s="98">
        <v>2010</v>
      </c>
    </row>
    <row r="156" spans="2:14" s="81" customFormat="1" hidden="1" x14ac:dyDescent="0.25">
      <c r="B156" s="97">
        <v>1800</v>
      </c>
      <c r="C156" s="84">
        <v>1277</v>
      </c>
      <c r="D156" s="84">
        <v>1315</v>
      </c>
      <c r="E156" s="84">
        <v>1487</v>
      </c>
      <c r="F156" s="84">
        <v>1638</v>
      </c>
      <c r="G156" s="98">
        <v>1848</v>
      </c>
      <c r="I156" s="97">
        <v>1800</v>
      </c>
      <c r="J156" s="84">
        <v>1405</v>
      </c>
      <c r="K156" s="84">
        <v>1447</v>
      </c>
      <c r="L156" s="84">
        <v>1636</v>
      </c>
      <c r="M156" s="84">
        <v>1803</v>
      </c>
      <c r="N156" s="98">
        <v>2032</v>
      </c>
    </row>
    <row r="157" spans="2:14" s="81" customFormat="1" hidden="1" x14ac:dyDescent="0.25">
      <c r="B157" s="97">
        <v>1825</v>
      </c>
      <c r="C157" s="84">
        <v>1294</v>
      </c>
      <c r="D157" s="84">
        <v>1332</v>
      </c>
      <c r="E157" s="84">
        <v>1499</v>
      </c>
      <c r="F157" s="84">
        <v>1659</v>
      </c>
      <c r="G157" s="98">
        <v>1867</v>
      </c>
      <c r="I157" s="97">
        <v>1825</v>
      </c>
      <c r="J157" s="84">
        <v>1424</v>
      </c>
      <c r="K157" s="84">
        <v>1466</v>
      </c>
      <c r="L157" s="84">
        <v>1650</v>
      </c>
      <c r="M157" s="84">
        <v>1824</v>
      </c>
      <c r="N157" s="98">
        <v>2053</v>
      </c>
    </row>
    <row r="158" spans="2:14" s="81" customFormat="1" hidden="1" x14ac:dyDescent="0.25">
      <c r="B158" s="97">
        <v>1850</v>
      </c>
      <c r="C158" s="84">
        <v>1310</v>
      </c>
      <c r="D158" s="84">
        <v>1348</v>
      </c>
      <c r="E158" s="84">
        <v>1511</v>
      </c>
      <c r="F158" s="84">
        <v>1681</v>
      </c>
      <c r="G158" s="98">
        <v>1886</v>
      </c>
      <c r="I158" s="97">
        <v>1850</v>
      </c>
      <c r="J158" s="84">
        <v>1442</v>
      </c>
      <c r="K158" s="84">
        <v>1483</v>
      </c>
      <c r="L158" s="84">
        <v>1662</v>
      </c>
      <c r="M158" s="84">
        <v>1848</v>
      </c>
      <c r="N158" s="98">
        <v>2074</v>
      </c>
    </row>
    <row r="159" spans="2:14" s="81" customFormat="1" hidden="1" x14ac:dyDescent="0.25">
      <c r="B159" s="97">
        <v>1875</v>
      </c>
      <c r="C159" s="84">
        <v>1327</v>
      </c>
      <c r="D159" s="84">
        <v>1365</v>
      </c>
      <c r="E159" s="84">
        <v>1523</v>
      </c>
      <c r="F159" s="84">
        <v>1702</v>
      </c>
      <c r="G159" s="98">
        <v>1904</v>
      </c>
      <c r="I159" s="97">
        <v>1875</v>
      </c>
      <c r="J159" s="84">
        <v>1459</v>
      </c>
      <c r="K159" s="84">
        <v>1501</v>
      </c>
      <c r="L159" s="84">
        <v>1676</v>
      </c>
      <c r="M159" s="84">
        <v>1871</v>
      </c>
      <c r="N159" s="98">
        <v>2095</v>
      </c>
    </row>
    <row r="160" spans="2:14" s="81" customFormat="1" hidden="1" x14ac:dyDescent="0.25">
      <c r="B160" s="97">
        <v>1900</v>
      </c>
      <c r="C160" s="84">
        <v>1339</v>
      </c>
      <c r="D160" s="84">
        <v>1376</v>
      </c>
      <c r="E160" s="84">
        <v>1539</v>
      </c>
      <c r="F160" s="84">
        <v>1718</v>
      </c>
      <c r="G160" s="98">
        <v>1919</v>
      </c>
      <c r="I160" s="97">
        <v>1900</v>
      </c>
      <c r="J160" s="84">
        <v>1473</v>
      </c>
      <c r="K160" s="84">
        <v>1513</v>
      </c>
      <c r="L160" s="84">
        <v>1692</v>
      </c>
      <c r="M160" s="84">
        <v>1890</v>
      </c>
      <c r="N160" s="98">
        <v>2110</v>
      </c>
    </row>
    <row r="161" spans="2:14" s="81" customFormat="1" hidden="1" x14ac:dyDescent="0.25">
      <c r="B161" s="97">
        <v>1925</v>
      </c>
      <c r="C161" s="84">
        <v>1358</v>
      </c>
      <c r="D161" s="84">
        <v>1395</v>
      </c>
      <c r="E161" s="84">
        <v>1556</v>
      </c>
      <c r="F161" s="84">
        <v>1744</v>
      </c>
      <c r="G161" s="98">
        <v>1942</v>
      </c>
      <c r="I161" s="97">
        <v>1925</v>
      </c>
      <c r="J161" s="84">
        <v>1494</v>
      </c>
      <c r="K161" s="84">
        <v>1534</v>
      </c>
      <c r="L161" s="84">
        <v>1711</v>
      </c>
      <c r="M161" s="84">
        <v>1919</v>
      </c>
      <c r="N161" s="98">
        <v>2135</v>
      </c>
    </row>
    <row r="162" spans="2:14" s="81" customFormat="1" hidden="1" x14ac:dyDescent="0.25">
      <c r="B162" s="97">
        <v>1950</v>
      </c>
      <c r="C162" s="84">
        <v>1376</v>
      </c>
      <c r="D162" s="84">
        <v>1414</v>
      </c>
      <c r="E162" s="84">
        <v>1572</v>
      </c>
      <c r="F162" s="84">
        <v>1770</v>
      </c>
      <c r="G162" s="98">
        <v>1966</v>
      </c>
      <c r="I162" s="97">
        <v>1950</v>
      </c>
      <c r="J162" s="84">
        <v>1513</v>
      </c>
      <c r="K162" s="84">
        <v>1556</v>
      </c>
      <c r="L162" s="84">
        <v>1730</v>
      </c>
      <c r="M162" s="84">
        <v>1947</v>
      </c>
      <c r="N162" s="98">
        <v>2161</v>
      </c>
    </row>
    <row r="163" spans="2:14" s="81" customFormat="1" hidden="1" x14ac:dyDescent="0.25">
      <c r="B163" s="97">
        <v>1975</v>
      </c>
      <c r="C163" s="84">
        <v>1395</v>
      </c>
      <c r="D163" s="84">
        <v>1433</v>
      </c>
      <c r="E163" s="84">
        <v>1589</v>
      </c>
      <c r="F163" s="84">
        <v>1796</v>
      </c>
      <c r="G163" s="98">
        <v>1989</v>
      </c>
      <c r="I163" s="97">
        <v>1975</v>
      </c>
      <c r="J163" s="84">
        <v>1534</v>
      </c>
      <c r="K163" s="84">
        <v>1577</v>
      </c>
      <c r="L163" s="84">
        <v>1747</v>
      </c>
      <c r="M163" s="84">
        <v>1975</v>
      </c>
      <c r="N163" s="98">
        <v>2187</v>
      </c>
    </row>
    <row r="164" spans="2:14" s="81" customFormat="1" hidden="1" x14ac:dyDescent="0.25">
      <c r="B164" s="97">
        <v>2000</v>
      </c>
      <c r="C164" s="84">
        <v>1417</v>
      </c>
      <c r="D164" s="84">
        <v>1454</v>
      </c>
      <c r="E164" s="84">
        <v>1603</v>
      </c>
      <c r="F164" s="84">
        <v>1820</v>
      </c>
      <c r="G164" s="98">
        <v>2008</v>
      </c>
      <c r="I164" s="97">
        <v>2000</v>
      </c>
      <c r="J164" s="84">
        <v>1558</v>
      </c>
      <c r="K164" s="84">
        <v>1600</v>
      </c>
      <c r="L164" s="84">
        <v>1763</v>
      </c>
      <c r="M164" s="84">
        <v>2001</v>
      </c>
      <c r="N164" s="98">
        <v>2208</v>
      </c>
    </row>
    <row r="165" spans="2:14" s="81" customFormat="1" hidden="1" x14ac:dyDescent="0.25">
      <c r="B165" s="97">
        <v>2025</v>
      </c>
      <c r="C165" s="84">
        <v>1433</v>
      </c>
      <c r="D165" s="84">
        <v>1471</v>
      </c>
      <c r="E165" s="84">
        <v>1626</v>
      </c>
      <c r="F165" s="84">
        <v>1841</v>
      </c>
      <c r="G165" s="98">
        <v>2034</v>
      </c>
      <c r="I165" s="97">
        <v>2025</v>
      </c>
      <c r="J165" s="84">
        <v>1577</v>
      </c>
      <c r="K165" s="84">
        <v>1617</v>
      </c>
      <c r="L165" s="84">
        <v>1789</v>
      </c>
      <c r="M165" s="84">
        <v>2025</v>
      </c>
      <c r="N165" s="98">
        <v>2237</v>
      </c>
    </row>
    <row r="166" spans="2:14" s="81" customFormat="1" hidden="1" x14ac:dyDescent="0.25">
      <c r="B166" s="97">
        <v>2050</v>
      </c>
      <c r="C166" s="84">
        <v>1450</v>
      </c>
      <c r="D166" s="84">
        <v>1487</v>
      </c>
      <c r="E166" s="84">
        <v>1650</v>
      </c>
      <c r="F166" s="84">
        <v>1862</v>
      </c>
      <c r="G166" s="98">
        <v>2060</v>
      </c>
      <c r="I166" s="97">
        <v>2050</v>
      </c>
      <c r="J166" s="84">
        <v>1596</v>
      </c>
      <c r="K166" s="84">
        <v>1636</v>
      </c>
      <c r="L166" s="84">
        <v>1815</v>
      </c>
      <c r="M166" s="84">
        <v>2048</v>
      </c>
      <c r="N166" s="98">
        <v>2265</v>
      </c>
    </row>
    <row r="167" spans="2:14" s="81" customFormat="1" hidden="1" x14ac:dyDescent="0.25">
      <c r="B167" s="97">
        <v>2075</v>
      </c>
      <c r="C167" s="84">
        <v>1466</v>
      </c>
      <c r="D167" s="84">
        <v>1504</v>
      </c>
      <c r="E167" s="84">
        <v>1673</v>
      </c>
      <c r="F167" s="84">
        <v>1883</v>
      </c>
      <c r="G167" s="98">
        <v>2086</v>
      </c>
      <c r="I167" s="97">
        <v>2075</v>
      </c>
      <c r="J167" s="84">
        <v>1612</v>
      </c>
      <c r="K167" s="84">
        <v>1655</v>
      </c>
      <c r="L167" s="84">
        <v>1841</v>
      </c>
      <c r="M167" s="84">
        <v>2072</v>
      </c>
      <c r="N167" s="98">
        <v>2296</v>
      </c>
    </row>
    <row r="168" spans="2:14" s="81" customFormat="1" hidden="1" x14ac:dyDescent="0.25">
      <c r="B168" s="97">
        <v>2100</v>
      </c>
      <c r="C168" s="84">
        <v>1483</v>
      </c>
      <c r="D168" s="84">
        <v>1520</v>
      </c>
      <c r="E168" s="84">
        <v>1697</v>
      </c>
      <c r="F168" s="84">
        <v>1904</v>
      </c>
      <c r="G168" s="98">
        <v>2112</v>
      </c>
      <c r="I168" s="97">
        <v>2100</v>
      </c>
      <c r="J168" s="84">
        <v>1631</v>
      </c>
      <c r="K168" s="84">
        <v>1673</v>
      </c>
      <c r="L168" s="84">
        <v>1867</v>
      </c>
      <c r="M168" s="84">
        <v>2095</v>
      </c>
      <c r="N168" s="98">
        <v>2324</v>
      </c>
    </row>
    <row r="169" spans="2:14" s="81" customFormat="1" hidden="1" x14ac:dyDescent="0.25">
      <c r="B169" s="97">
        <v>2125</v>
      </c>
      <c r="C169" s="84">
        <v>1504</v>
      </c>
      <c r="D169" s="84">
        <v>1541</v>
      </c>
      <c r="E169" s="84">
        <v>1718</v>
      </c>
      <c r="F169" s="84">
        <v>1926</v>
      </c>
      <c r="G169" s="98">
        <v>2143</v>
      </c>
      <c r="I169" s="97">
        <v>2125</v>
      </c>
      <c r="J169" s="84">
        <v>1655</v>
      </c>
      <c r="K169" s="84">
        <v>1695</v>
      </c>
      <c r="L169" s="84">
        <v>1890</v>
      </c>
      <c r="M169" s="84">
        <v>2119</v>
      </c>
      <c r="N169" s="98">
        <v>2357</v>
      </c>
    </row>
    <row r="170" spans="2:14" s="81" customFormat="1" hidden="1" x14ac:dyDescent="0.25">
      <c r="B170" s="97">
        <v>2150</v>
      </c>
      <c r="C170" s="84">
        <v>1525</v>
      </c>
      <c r="D170" s="84">
        <v>1565</v>
      </c>
      <c r="E170" s="84">
        <v>1744</v>
      </c>
      <c r="F170" s="84">
        <v>1952</v>
      </c>
      <c r="G170" s="98">
        <v>2171</v>
      </c>
      <c r="I170" s="97">
        <v>2150</v>
      </c>
      <c r="J170" s="84">
        <v>1678</v>
      </c>
      <c r="K170" s="84">
        <v>1721</v>
      </c>
      <c r="L170" s="84">
        <v>1919</v>
      </c>
      <c r="M170" s="84">
        <v>2147</v>
      </c>
      <c r="N170" s="98">
        <v>2388</v>
      </c>
    </row>
    <row r="171" spans="2:14" s="81" customFormat="1" ht="15.75" hidden="1" thickBot="1" x14ac:dyDescent="0.3">
      <c r="B171" s="99">
        <v>2175</v>
      </c>
      <c r="C171" s="100">
        <v>1546</v>
      </c>
      <c r="D171" s="100">
        <v>1589</v>
      </c>
      <c r="E171" s="100">
        <v>1770</v>
      </c>
      <c r="F171" s="100">
        <v>1978</v>
      </c>
      <c r="G171" s="101">
        <v>2199</v>
      </c>
      <c r="I171" s="99">
        <v>2175</v>
      </c>
      <c r="J171" s="100">
        <v>1702</v>
      </c>
      <c r="K171" s="100">
        <v>1747</v>
      </c>
      <c r="L171" s="100">
        <v>1947</v>
      </c>
      <c r="M171" s="100">
        <v>2176</v>
      </c>
      <c r="N171" s="101">
        <v>2418</v>
      </c>
    </row>
    <row r="172" spans="2:14" s="81" customFormat="1" hidden="1" x14ac:dyDescent="0.25"/>
    <row r="173" spans="2:14" hidden="1" x14ac:dyDescent="0.25"/>
  </sheetData>
  <sheetProtection password="BE26" sheet="1" objects="1" scenarios="1"/>
  <mergeCells count="15">
    <mergeCell ref="A1:D1"/>
    <mergeCell ref="A3:O3"/>
    <mergeCell ref="A4:N4"/>
    <mergeCell ref="A12:O12"/>
    <mergeCell ref="A5:N5"/>
    <mergeCell ref="B13:G13"/>
    <mergeCell ref="A49:N49"/>
    <mergeCell ref="A94:N94"/>
    <mergeCell ref="A72:N72"/>
    <mergeCell ref="A25:O25"/>
    <mergeCell ref="A26:N26"/>
    <mergeCell ref="B14:G14"/>
    <mergeCell ref="B15:G15"/>
    <mergeCell ref="I15:N16"/>
    <mergeCell ref="B16:G16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4" orientation="portrait" horizontalDpi="1200" verticalDpi="1200" r:id="rId1"/>
  <rowBreaks count="1" manualBreakCount="1">
    <brk id="71" max="1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144"/>
  <sheetViews>
    <sheetView showRowColHeaders="0" zoomScaleNormal="100" zoomScaleSheetLayoutView="100" workbookViewId="0">
      <pane ySplit="1" topLeftCell="A2" activePane="bottomLeft" state="frozen"/>
      <selection pane="bottomLeft" activeCell="A12" sqref="A12:O12"/>
    </sheetView>
  </sheetViews>
  <sheetFormatPr defaultColWidth="0" defaultRowHeight="15" zeroHeight="1" x14ac:dyDescent="0.25"/>
  <cols>
    <col min="1" max="1" width="10.42578125" style="13" customWidth="1"/>
    <col min="2" max="6" width="9.140625" style="13" customWidth="1"/>
    <col min="7" max="7" width="12.28515625" style="13" customWidth="1"/>
    <col min="8" max="13" width="9.140625" style="13" customWidth="1"/>
    <col min="14" max="14" width="11" style="13" customWidth="1"/>
    <col min="15" max="15" width="2.7109375" style="13" customWidth="1"/>
    <col min="16" max="16" width="1.7109375" style="13" hidden="1" customWidth="1"/>
    <col min="17" max="20" width="0" style="13" hidden="1" customWidth="1"/>
    <col min="21" max="16384" width="9.140625" style="13" hidden="1"/>
  </cols>
  <sheetData>
    <row r="1" spans="1:15" ht="18.75" x14ac:dyDescent="0.3">
      <c r="A1" s="494" t="s">
        <v>61</v>
      </c>
      <c r="B1" s="494"/>
      <c r="C1" s="494"/>
      <c r="D1" s="494"/>
      <c r="E1" s="14"/>
      <c r="F1" s="137" t="s">
        <v>655</v>
      </c>
      <c r="G1" s="14"/>
      <c r="H1" s="14"/>
      <c r="I1" s="14"/>
      <c r="J1" s="14"/>
      <c r="K1" s="14"/>
      <c r="L1" s="14"/>
      <c r="M1" s="14"/>
      <c r="N1" s="14"/>
      <c r="O1" s="14"/>
    </row>
    <row r="2" spans="1:15" s="52" customFormat="1" x14ac:dyDescent="0.25">
      <c r="A2" s="182" t="str">
        <f>VLOOKUP(Тип_прайслиста,Тип_прайслиста_значения,2,FALSE)</f>
        <v>РОЗНИЧНЫЙ ПРАЙС-ЛИСТ НА СЕКЦИОННЫЕ ВОРОТА ГРУППЫ КОМПАНИЙ "АЛЮТЕХ" НА РЫНКЕ РОССИЙСКОЙ ФЕДЕРАЦИИ</v>
      </c>
    </row>
    <row r="3" spans="1:15" x14ac:dyDescent="0.25">
      <c r="A3" s="598" t="s">
        <v>402</v>
      </c>
      <c r="B3" s="598"/>
      <c r="C3" s="598"/>
      <c r="D3" s="598"/>
      <c r="E3" s="598"/>
      <c r="F3" s="598"/>
      <c r="G3" s="598"/>
      <c r="H3" s="598"/>
      <c r="I3" s="598"/>
      <c r="J3" s="598"/>
      <c r="K3" s="598"/>
      <c r="L3" s="598"/>
      <c r="M3" s="598"/>
      <c r="N3" s="598"/>
      <c r="O3" s="598"/>
    </row>
    <row r="4" spans="1:15" ht="24.75" customHeight="1" x14ac:dyDescent="0.25">
      <c r="A4" s="643" t="s">
        <v>677</v>
      </c>
      <c r="B4" s="643"/>
      <c r="C4" s="643"/>
      <c r="D4" s="643"/>
      <c r="E4" s="643"/>
      <c r="F4" s="643"/>
      <c r="G4" s="643"/>
      <c r="H4" s="643"/>
      <c r="I4" s="643"/>
      <c r="J4" s="643"/>
      <c r="K4" s="643"/>
      <c r="L4" s="643"/>
      <c r="M4" s="643"/>
      <c r="N4" s="643"/>
      <c r="O4" s="236"/>
    </row>
    <row r="5" spans="1:15" ht="27" customHeight="1" x14ac:dyDescent="0.25">
      <c r="A5" s="651" t="s">
        <v>395</v>
      </c>
      <c r="B5" s="651"/>
      <c r="C5" s="651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</row>
    <row r="6" spans="1:15" x14ac:dyDescent="0.25">
      <c r="A6" s="242" t="s">
        <v>656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</row>
    <row r="7" spans="1:15" ht="12.75" customHeight="1" x14ac:dyDescent="0.25">
      <c r="A7" s="255" t="s">
        <v>396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</row>
    <row r="8" spans="1:15" x14ac:dyDescent="0.25">
      <c r="A8" s="242" t="s">
        <v>505</v>
      </c>
      <c r="B8" s="236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</row>
    <row r="9" spans="1:15" x14ac:dyDescent="0.25">
      <c r="A9" s="111" t="s">
        <v>481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53" t="str">
        <f>Описание_цены</f>
        <v>Цены указаны в рублях с НДС</v>
      </c>
      <c r="M9" s="14"/>
      <c r="N9" s="14"/>
      <c r="O9" s="14"/>
    </row>
    <row r="10" spans="1:15" ht="13.5" customHeight="1" thickBot="1" x14ac:dyDescent="0.3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</row>
    <row r="11" spans="1:15" ht="15" customHeight="1" thickBot="1" x14ac:dyDescent="0.3">
      <c r="A11" s="48" t="s">
        <v>489</v>
      </c>
      <c r="B11" s="36"/>
      <c r="C11" s="14"/>
      <c r="D11" s="14"/>
      <c r="E11" s="14"/>
      <c r="F11" s="173">
        <f>1-Скидка_SDN2</f>
        <v>0</v>
      </c>
      <c r="G11" s="14"/>
      <c r="H11" s="14"/>
      <c r="I11" s="14"/>
      <c r="J11" s="14"/>
      <c r="K11" s="14"/>
      <c r="L11" s="14"/>
      <c r="M11" s="14"/>
      <c r="N11" s="14"/>
      <c r="O11" s="14"/>
    </row>
    <row r="12" spans="1:15" x14ac:dyDescent="0.25">
      <c r="A12" s="598" t="s">
        <v>659</v>
      </c>
      <c r="B12" s="598"/>
      <c r="C12" s="598"/>
      <c r="D12" s="598"/>
      <c r="E12" s="598"/>
      <c r="F12" s="598"/>
      <c r="G12" s="598"/>
      <c r="H12" s="598"/>
      <c r="I12" s="598"/>
      <c r="J12" s="598"/>
      <c r="K12" s="598"/>
      <c r="L12" s="598"/>
      <c r="M12" s="598"/>
      <c r="N12" s="598"/>
      <c r="O12" s="598"/>
    </row>
    <row r="13" spans="1:15" ht="42" customHeight="1" x14ac:dyDescent="0.25">
      <c r="A13" s="493"/>
      <c r="B13" s="876" t="s">
        <v>1148</v>
      </c>
      <c r="C13" s="876"/>
      <c r="D13" s="876"/>
      <c r="E13" s="876"/>
      <c r="F13" s="876"/>
      <c r="G13" s="876"/>
      <c r="H13" s="236"/>
      <c r="I13" s="236"/>
      <c r="J13" s="236"/>
      <c r="K13" s="236"/>
      <c r="L13" s="236"/>
      <c r="M13" s="236"/>
      <c r="N13" s="236"/>
      <c r="O13" s="493"/>
    </row>
    <row r="14" spans="1:15" ht="40.9" customHeight="1" x14ac:dyDescent="0.25">
      <c r="A14" s="493"/>
      <c r="B14" s="876" t="s">
        <v>1150</v>
      </c>
      <c r="C14" s="876"/>
      <c r="D14" s="876"/>
      <c r="E14" s="876"/>
      <c r="F14" s="876"/>
      <c r="G14" s="876"/>
      <c r="H14" s="236"/>
      <c r="I14" s="236"/>
      <c r="J14" s="236"/>
      <c r="K14" s="236"/>
      <c r="L14" s="236"/>
      <c r="M14" s="236"/>
      <c r="N14" s="236"/>
      <c r="O14" s="493"/>
    </row>
    <row r="15" spans="1:15" ht="28.15" customHeight="1" x14ac:dyDescent="0.25">
      <c r="A15" s="493"/>
      <c r="B15" s="876" t="s">
        <v>1149</v>
      </c>
      <c r="C15" s="876"/>
      <c r="D15" s="876"/>
      <c r="E15" s="876"/>
      <c r="F15" s="876"/>
      <c r="G15" s="876"/>
      <c r="H15" s="236"/>
      <c r="I15" s="879" t="s">
        <v>687</v>
      </c>
      <c r="J15" s="758"/>
      <c r="K15" s="758"/>
      <c r="L15" s="758"/>
      <c r="M15" s="758"/>
      <c r="N15" s="758"/>
      <c r="O15" s="493"/>
    </row>
    <row r="16" spans="1:15" s="356" customFormat="1" ht="42" customHeight="1" thickBot="1" x14ac:dyDescent="0.3">
      <c r="A16" s="493"/>
      <c r="B16" s="881" t="s">
        <v>1151</v>
      </c>
      <c r="C16" s="881"/>
      <c r="D16" s="881"/>
      <c r="E16" s="881"/>
      <c r="F16" s="881"/>
      <c r="G16" s="881"/>
      <c r="H16" s="236"/>
      <c r="I16" s="880"/>
      <c r="J16" s="880"/>
      <c r="K16" s="880"/>
      <c r="L16" s="880"/>
      <c r="M16" s="880"/>
      <c r="N16" s="880"/>
      <c r="O16" s="493"/>
    </row>
    <row r="17" spans="1:15" x14ac:dyDescent="0.25">
      <c r="A17" s="14"/>
      <c r="B17" s="66" t="s">
        <v>106</v>
      </c>
      <c r="C17" s="67">
        <v>875</v>
      </c>
      <c r="D17" s="67">
        <v>900</v>
      </c>
      <c r="E17" s="67">
        <v>1000</v>
      </c>
      <c r="F17" s="67">
        <v>1125</v>
      </c>
      <c r="G17" s="68">
        <v>1250</v>
      </c>
      <c r="H17" s="14"/>
      <c r="I17" s="66" t="s">
        <v>106</v>
      </c>
      <c r="J17" s="67">
        <v>875</v>
      </c>
      <c r="K17" s="67">
        <v>900</v>
      </c>
      <c r="L17" s="67">
        <v>1000</v>
      </c>
      <c r="M17" s="67">
        <v>1125</v>
      </c>
      <c r="N17" s="68">
        <v>1250</v>
      </c>
      <c r="O17" s="14"/>
    </row>
    <row r="18" spans="1:15" x14ac:dyDescent="0.25">
      <c r="A18" s="14"/>
      <c r="B18" s="69">
        <v>1895</v>
      </c>
      <c r="C18" s="195">
        <f t="shared" ref="C18:G21" si="0">ROUND(C87*РАСЧЕТНЫЙ_КОЭФФИЦИЕНТ,0)</f>
        <v>73809</v>
      </c>
      <c r="D18" s="195">
        <f t="shared" si="0"/>
        <v>75953</v>
      </c>
      <c r="E18" s="195">
        <f t="shared" si="0"/>
        <v>84874</v>
      </c>
      <c r="F18" s="195">
        <f t="shared" si="0"/>
        <v>94781</v>
      </c>
      <c r="G18" s="196">
        <f t="shared" si="0"/>
        <v>105905</v>
      </c>
      <c r="H18" s="14"/>
      <c r="I18" s="69">
        <v>1895</v>
      </c>
      <c r="J18" s="195">
        <f t="shared" ref="J18:N21" si="1">ROUND(J87*РАСЧЕТНЫЙ_КОЭФФИЦИЕНТ,0)</f>
        <v>81225</v>
      </c>
      <c r="K18" s="195">
        <f t="shared" si="1"/>
        <v>83542</v>
      </c>
      <c r="L18" s="195">
        <f t="shared" si="1"/>
        <v>93391</v>
      </c>
      <c r="M18" s="195">
        <f t="shared" si="1"/>
        <v>104225</v>
      </c>
      <c r="N18" s="196">
        <f t="shared" si="1"/>
        <v>116449</v>
      </c>
      <c r="O18" s="14"/>
    </row>
    <row r="19" spans="1:15" x14ac:dyDescent="0.25">
      <c r="A19" s="14"/>
      <c r="B19" s="69">
        <v>2000</v>
      </c>
      <c r="C19" s="195">
        <f t="shared" si="0"/>
        <v>78096</v>
      </c>
      <c r="D19" s="195">
        <f t="shared" si="0"/>
        <v>80298</v>
      </c>
      <c r="E19" s="195">
        <f t="shared" si="0"/>
        <v>88524</v>
      </c>
      <c r="F19" s="195">
        <f t="shared" si="0"/>
        <v>100401</v>
      </c>
      <c r="G19" s="196">
        <f t="shared" si="0"/>
        <v>110829</v>
      </c>
      <c r="H19" s="14"/>
      <c r="I19" s="69">
        <v>2000</v>
      </c>
      <c r="J19" s="195">
        <f t="shared" si="1"/>
        <v>85917</v>
      </c>
      <c r="K19" s="195">
        <f t="shared" si="1"/>
        <v>88351</v>
      </c>
      <c r="L19" s="195">
        <f t="shared" si="1"/>
        <v>97388</v>
      </c>
      <c r="M19" s="195">
        <f t="shared" si="1"/>
        <v>110424</v>
      </c>
      <c r="N19" s="196">
        <f t="shared" si="1"/>
        <v>121895</v>
      </c>
      <c r="O19" s="14"/>
    </row>
    <row r="20" spans="1:15" x14ac:dyDescent="0.25">
      <c r="A20" s="14"/>
      <c r="B20" s="69">
        <v>2125</v>
      </c>
      <c r="C20" s="195">
        <f t="shared" si="0"/>
        <v>83021</v>
      </c>
      <c r="D20" s="195">
        <f t="shared" si="0"/>
        <v>85106</v>
      </c>
      <c r="E20" s="195">
        <f t="shared" si="0"/>
        <v>94781</v>
      </c>
      <c r="F20" s="195">
        <f t="shared" si="0"/>
        <v>106310</v>
      </c>
      <c r="G20" s="196">
        <f t="shared" si="0"/>
        <v>118303</v>
      </c>
      <c r="H20" s="14"/>
      <c r="I20" s="69">
        <v>2125</v>
      </c>
      <c r="J20" s="195">
        <f t="shared" si="1"/>
        <v>91363</v>
      </c>
      <c r="K20" s="195">
        <f t="shared" si="1"/>
        <v>93623</v>
      </c>
      <c r="L20" s="195">
        <f t="shared" si="1"/>
        <v>104225</v>
      </c>
      <c r="M20" s="195">
        <f t="shared" si="1"/>
        <v>116912</v>
      </c>
      <c r="N20" s="196">
        <f t="shared" si="1"/>
        <v>130122</v>
      </c>
      <c r="O20" s="14"/>
    </row>
    <row r="21" spans="1:15" ht="15.75" thickBot="1" x14ac:dyDescent="0.3">
      <c r="A21" s="14"/>
      <c r="B21" s="70">
        <v>2250</v>
      </c>
      <c r="C21" s="197">
        <f t="shared" si="0"/>
        <v>87539</v>
      </c>
      <c r="D21" s="197">
        <f t="shared" si="0"/>
        <v>90031</v>
      </c>
      <c r="E21" s="197">
        <f t="shared" si="0"/>
        <v>100401</v>
      </c>
      <c r="F21" s="197">
        <f t="shared" si="0"/>
        <v>112162</v>
      </c>
      <c r="G21" s="198">
        <f t="shared" si="0"/>
        <v>124502</v>
      </c>
      <c r="H21" s="14"/>
      <c r="I21" s="70">
        <v>2250</v>
      </c>
      <c r="J21" s="197">
        <f t="shared" si="1"/>
        <v>96288</v>
      </c>
      <c r="K21" s="197">
        <f t="shared" si="1"/>
        <v>99069</v>
      </c>
      <c r="L21" s="197">
        <f t="shared" si="1"/>
        <v>110424</v>
      </c>
      <c r="M21" s="197">
        <f t="shared" si="1"/>
        <v>123343</v>
      </c>
      <c r="N21" s="198">
        <f t="shared" si="1"/>
        <v>136958</v>
      </c>
      <c r="O21" s="14"/>
    </row>
    <row r="22" spans="1:15" ht="3.75" customHeight="1" x14ac:dyDescent="0.25">
      <c r="A22" s="14"/>
      <c r="B22" s="71"/>
      <c r="C22" s="18"/>
      <c r="D22" s="18"/>
      <c r="E22" s="14"/>
      <c r="F22" s="139"/>
      <c r="G22" s="18"/>
      <c r="H22" s="14"/>
      <c r="I22" s="71"/>
      <c r="J22" s="18"/>
      <c r="K22" s="18"/>
      <c r="L22" s="14"/>
      <c r="M22" s="18"/>
      <c r="N22" s="18"/>
      <c r="O22" s="14"/>
    </row>
    <row r="23" spans="1:15" ht="13.5" customHeight="1" x14ac:dyDescent="0.25">
      <c r="A23" s="140" t="s">
        <v>482</v>
      </c>
      <c r="B23" s="71"/>
      <c r="C23" s="18"/>
      <c r="D23" s="18"/>
      <c r="E23" s="18"/>
      <c r="F23" s="18"/>
      <c r="G23" s="18"/>
      <c r="H23" s="14"/>
      <c r="I23" s="71"/>
      <c r="J23" s="18"/>
      <c r="K23" s="18"/>
      <c r="L23" s="18"/>
      <c r="M23" s="18"/>
      <c r="N23" s="18"/>
      <c r="O23" s="14"/>
    </row>
    <row r="24" spans="1:15" ht="11.25" customHeight="1" x14ac:dyDescent="0.25">
      <c r="A24" s="140" t="s">
        <v>483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</row>
    <row r="25" spans="1:15" x14ac:dyDescent="0.25">
      <c r="A25" s="598" t="s">
        <v>660</v>
      </c>
      <c r="B25" s="598"/>
      <c r="C25" s="598"/>
      <c r="D25" s="598"/>
      <c r="E25" s="598"/>
      <c r="F25" s="598"/>
      <c r="G25" s="598"/>
      <c r="H25" s="598"/>
      <c r="I25" s="598"/>
      <c r="J25" s="598"/>
      <c r="K25" s="598"/>
      <c r="L25" s="598"/>
      <c r="M25" s="598"/>
      <c r="N25" s="598"/>
      <c r="O25" s="598"/>
    </row>
    <row r="26" spans="1:15" x14ac:dyDescent="0.25">
      <c r="A26" s="593" t="s">
        <v>651</v>
      </c>
      <c r="B26" s="593"/>
      <c r="C26" s="593"/>
      <c r="D26" s="593"/>
      <c r="E26" s="593"/>
      <c r="F26" s="593"/>
      <c r="G26" s="593"/>
      <c r="H26" s="593"/>
      <c r="I26" s="593"/>
      <c r="J26" s="593"/>
      <c r="K26" s="593"/>
      <c r="L26" s="593"/>
      <c r="M26" s="593"/>
      <c r="N26" s="593"/>
      <c r="O26" s="141"/>
    </row>
    <row r="27" spans="1:15" ht="15.75" thickBot="1" x14ac:dyDescent="0.3">
      <c r="A27" s="142"/>
      <c r="B27" s="143" t="s">
        <v>400</v>
      </c>
      <c r="C27" s="142"/>
      <c r="D27" s="142"/>
      <c r="E27" s="142"/>
      <c r="F27" s="142"/>
      <c r="G27" s="142"/>
      <c r="H27" s="142"/>
      <c r="I27" s="143" t="s">
        <v>401</v>
      </c>
      <c r="J27" s="142"/>
      <c r="K27" s="142"/>
      <c r="L27" s="142"/>
      <c r="M27" s="142"/>
      <c r="N27" s="142"/>
      <c r="O27" s="142"/>
    </row>
    <row r="28" spans="1:15" x14ac:dyDescent="0.25">
      <c r="A28" s="14"/>
      <c r="B28" s="66" t="s">
        <v>106</v>
      </c>
      <c r="C28" s="67">
        <v>875</v>
      </c>
      <c r="D28" s="67">
        <v>900</v>
      </c>
      <c r="E28" s="67">
        <v>1000</v>
      </c>
      <c r="F28" s="67">
        <v>1125</v>
      </c>
      <c r="G28" s="68">
        <v>1250</v>
      </c>
      <c r="H28" s="14"/>
      <c r="I28" s="66" t="s">
        <v>106</v>
      </c>
      <c r="J28" s="67">
        <v>875</v>
      </c>
      <c r="K28" s="67">
        <v>900</v>
      </c>
      <c r="L28" s="67">
        <v>1000</v>
      </c>
      <c r="M28" s="67">
        <v>1125</v>
      </c>
      <c r="N28" s="68">
        <v>1250</v>
      </c>
      <c r="O28" s="14"/>
    </row>
    <row r="29" spans="1:15" x14ac:dyDescent="0.25">
      <c r="A29" s="14"/>
      <c r="B29" s="69">
        <v>1950</v>
      </c>
      <c r="C29" s="195">
        <f t="shared" ref="C29:G42" si="2">ROUND(C95*РАСЧЕТНЫЙ_КОЭФФИЦИЕНТ,0)</f>
        <v>76995</v>
      </c>
      <c r="D29" s="195">
        <f t="shared" si="2"/>
        <v>79197</v>
      </c>
      <c r="E29" s="195">
        <f t="shared" si="2"/>
        <v>86149</v>
      </c>
      <c r="F29" s="195">
        <f t="shared" si="2"/>
        <v>99300</v>
      </c>
      <c r="G29" s="196">
        <f t="shared" si="2"/>
        <v>108570</v>
      </c>
      <c r="H29" s="14"/>
      <c r="I29" s="69">
        <v>1950</v>
      </c>
      <c r="J29" s="195">
        <f t="shared" ref="J29:N42" si="3">ROUND(J95*РАСЧЕТНЫЙ_КОЭФФИЦИЕНТ,0)</f>
        <v>84643</v>
      </c>
      <c r="K29" s="195">
        <f t="shared" si="3"/>
        <v>87134</v>
      </c>
      <c r="L29" s="195">
        <f t="shared" si="3"/>
        <v>94781</v>
      </c>
      <c r="M29" s="195">
        <f t="shared" si="3"/>
        <v>109265</v>
      </c>
      <c r="N29" s="196">
        <f t="shared" si="3"/>
        <v>119462</v>
      </c>
      <c r="O29" s="14"/>
    </row>
    <row r="30" spans="1:15" x14ac:dyDescent="0.25">
      <c r="A30" s="14"/>
      <c r="B30" s="69">
        <v>1975</v>
      </c>
      <c r="C30" s="195">
        <f t="shared" si="2"/>
        <v>78675</v>
      </c>
      <c r="D30" s="195">
        <f t="shared" si="2"/>
        <v>80819</v>
      </c>
      <c r="E30" s="195">
        <f t="shared" si="2"/>
        <v>88351</v>
      </c>
      <c r="F30" s="195">
        <f t="shared" si="2"/>
        <v>101328</v>
      </c>
      <c r="G30" s="196">
        <f t="shared" si="2"/>
        <v>111177</v>
      </c>
      <c r="H30" s="14"/>
      <c r="I30" s="69">
        <v>1975</v>
      </c>
      <c r="J30" s="195">
        <f t="shared" si="3"/>
        <v>86555</v>
      </c>
      <c r="K30" s="195">
        <f t="shared" si="3"/>
        <v>88872</v>
      </c>
      <c r="L30" s="195">
        <f t="shared" si="3"/>
        <v>97215</v>
      </c>
      <c r="M30" s="195">
        <f t="shared" si="3"/>
        <v>111409</v>
      </c>
      <c r="N30" s="196">
        <f t="shared" si="3"/>
        <v>122242</v>
      </c>
      <c r="O30" s="14"/>
    </row>
    <row r="31" spans="1:15" x14ac:dyDescent="0.25">
      <c r="A31" s="14"/>
      <c r="B31" s="69">
        <v>2000</v>
      </c>
      <c r="C31" s="195">
        <f t="shared" si="2"/>
        <v>82094</v>
      </c>
      <c r="D31" s="195">
        <f t="shared" si="2"/>
        <v>84237</v>
      </c>
      <c r="E31" s="195">
        <f t="shared" si="2"/>
        <v>92869</v>
      </c>
      <c r="F31" s="195">
        <f t="shared" si="2"/>
        <v>105441</v>
      </c>
      <c r="G31" s="196">
        <f t="shared" si="2"/>
        <v>116333</v>
      </c>
      <c r="H31" s="14"/>
      <c r="I31" s="69">
        <v>2000</v>
      </c>
      <c r="J31" s="195">
        <f t="shared" si="3"/>
        <v>90262</v>
      </c>
      <c r="K31" s="195">
        <f t="shared" si="3"/>
        <v>92696</v>
      </c>
      <c r="L31" s="195">
        <f t="shared" si="3"/>
        <v>102139</v>
      </c>
      <c r="M31" s="195">
        <f t="shared" si="3"/>
        <v>115928</v>
      </c>
      <c r="N31" s="196">
        <f t="shared" si="3"/>
        <v>127920</v>
      </c>
      <c r="O31" s="14"/>
    </row>
    <row r="32" spans="1:15" x14ac:dyDescent="0.25">
      <c r="A32" s="14"/>
      <c r="B32" s="69">
        <v>2025</v>
      </c>
      <c r="C32" s="195">
        <f t="shared" si="2"/>
        <v>83021</v>
      </c>
      <c r="D32" s="195">
        <f t="shared" si="2"/>
        <v>85222</v>
      </c>
      <c r="E32" s="195">
        <f t="shared" si="2"/>
        <v>94202</v>
      </c>
      <c r="F32" s="195">
        <f t="shared" si="2"/>
        <v>106658</v>
      </c>
      <c r="G32" s="196">
        <f t="shared" si="2"/>
        <v>117839</v>
      </c>
      <c r="H32" s="14"/>
      <c r="I32" s="69">
        <v>2025</v>
      </c>
      <c r="J32" s="195">
        <f t="shared" si="3"/>
        <v>91363</v>
      </c>
      <c r="K32" s="195">
        <f t="shared" si="3"/>
        <v>93681</v>
      </c>
      <c r="L32" s="195">
        <f t="shared" si="3"/>
        <v>103645</v>
      </c>
      <c r="M32" s="195">
        <f t="shared" si="3"/>
        <v>117318</v>
      </c>
      <c r="N32" s="196">
        <f t="shared" si="3"/>
        <v>129600</v>
      </c>
      <c r="O32" s="14"/>
    </row>
    <row r="33" spans="1:15" x14ac:dyDescent="0.25">
      <c r="A33" s="14"/>
      <c r="B33" s="69">
        <v>2050</v>
      </c>
      <c r="C33" s="195">
        <f t="shared" si="2"/>
        <v>84005</v>
      </c>
      <c r="D33" s="195">
        <f t="shared" si="2"/>
        <v>86149</v>
      </c>
      <c r="E33" s="195">
        <f t="shared" si="2"/>
        <v>95592</v>
      </c>
      <c r="F33" s="195">
        <f t="shared" si="2"/>
        <v>107875</v>
      </c>
      <c r="G33" s="196">
        <f t="shared" si="2"/>
        <v>119346</v>
      </c>
      <c r="H33" s="14"/>
      <c r="I33" s="69">
        <v>2050</v>
      </c>
      <c r="J33" s="195">
        <f t="shared" si="3"/>
        <v>92464</v>
      </c>
      <c r="K33" s="195">
        <f t="shared" si="3"/>
        <v>94781</v>
      </c>
      <c r="L33" s="195">
        <f t="shared" si="3"/>
        <v>105152</v>
      </c>
      <c r="M33" s="195">
        <f t="shared" si="3"/>
        <v>118650</v>
      </c>
      <c r="N33" s="196">
        <f t="shared" si="3"/>
        <v>131222</v>
      </c>
      <c r="O33" s="14"/>
    </row>
    <row r="34" spans="1:15" x14ac:dyDescent="0.25">
      <c r="A34" s="14"/>
      <c r="B34" s="69">
        <v>2075</v>
      </c>
      <c r="C34" s="195">
        <f t="shared" si="2"/>
        <v>84932</v>
      </c>
      <c r="D34" s="195">
        <f t="shared" si="2"/>
        <v>87134</v>
      </c>
      <c r="E34" s="195">
        <f t="shared" si="2"/>
        <v>96925</v>
      </c>
      <c r="F34" s="195">
        <f t="shared" si="2"/>
        <v>109091</v>
      </c>
      <c r="G34" s="196">
        <f t="shared" si="2"/>
        <v>120852</v>
      </c>
      <c r="H34" s="14"/>
      <c r="I34" s="69">
        <v>2075</v>
      </c>
      <c r="J34" s="195">
        <f t="shared" si="3"/>
        <v>93391</v>
      </c>
      <c r="K34" s="195">
        <f t="shared" si="3"/>
        <v>95882</v>
      </c>
      <c r="L34" s="195">
        <f t="shared" si="3"/>
        <v>106658</v>
      </c>
      <c r="M34" s="195">
        <f t="shared" si="3"/>
        <v>120041</v>
      </c>
      <c r="N34" s="196">
        <f t="shared" si="3"/>
        <v>133018</v>
      </c>
      <c r="O34" s="14"/>
    </row>
    <row r="35" spans="1:15" x14ac:dyDescent="0.25">
      <c r="A35" s="14"/>
      <c r="B35" s="69">
        <v>2100</v>
      </c>
      <c r="C35" s="195">
        <f t="shared" si="2"/>
        <v>85917</v>
      </c>
      <c r="D35" s="195">
        <f t="shared" si="2"/>
        <v>88061</v>
      </c>
      <c r="E35" s="195">
        <f t="shared" si="2"/>
        <v>98315</v>
      </c>
      <c r="F35" s="195">
        <f t="shared" si="2"/>
        <v>110308</v>
      </c>
      <c r="G35" s="196">
        <f t="shared" si="2"/>
        <v>122358</v>
      </c>
      <c r="H35" s="14"/>
      <c r="I35" s="69">
        <v>2100</v>
      </c>
      <c r="J35" s="195">
        <f t="shared" si="3"/>
        <v>94492</v>
      </c>
      <c r="K35" s="195">
        <f t="shared" si="3"/>
        <v>96925</v>
      </c>
      <c r="L35" s="195">
        <f t="shared" si="3"/>
        <v>108164</v>
      </c>
      <c r="M35" s="195">
        <f t="shared" si="3"/>
        <v>121373</v>
      </c>
      <c r="N35" s="196">
        <f t="shared" si="3"/>
        <v>134640</v>
      </c>
      <c r="O35" s="14"/>
    </row>
    <row r="36" spans="1:15" x14ac:dyDescent="0.25">
      <c r="A36" s="14"/>
      <c r="B36" s="69">
        <v>2125</v>
      </c>
      <c r="C36" s="195">
        <f t="shared" si="2"/>
        <v>87134</v>
      </c>
      <c r="D36" s="195">
        <f t="shared" si="2"/>
        <v>89278</v>
      </c>
      <c r="E36" s="195">
        <f t="shared" si="2"/>
        <v>99532</v>
      </c>
      <c r="F36" s="195">
        <f t="shared" si="2"/>
        <v>111582</v>
      </c>
      <c r="G36" s="196">
        <f t="shared" si="2"/>
        <v>124154</v>
      </c>
      <c r="H36" s="14"/>
      <c r="I36" s="69">
        <v>2125</v>
      </c>
      <c r="J36" s="195">
        <f t="shared" si="3"/>
        <v>95882</v>
      </c>
      <c r="K36" s="195">
        <f t="shared" si="3"/>
        <v>98199</v>
      </c>
      <c r="L36" s="195">
        <f t="shared" si="3"/>
        <v>109497</v>
      </c>
      <c r="M36" s="195">
        <f t="shared" si="3"/>
        <v>122764</v>
      </c>
      <c r="N36" s="196">
        <f t="shared" si="3"/>
        <v>136552</v>
      </c>
      <c r="O36" s="14"/>
    </row>
    <row r="37" spans="1:15" x14ac:dyDescent="0.25">
      <c r="A37" s="14"/>
      <c r="B37" s="69">
        <v>2150</v>
      </c>
      <c r="C37" s="195">
        <f t="shared" si="2"/>
        <v>88061</v>
      </c>
      <c r="D37" s="195">
        <f t="shared" si="2"/>
        <v>90378</v>
      </c>
      <c r="E37" s="195">
        <f t="shared" si="2"/>
        <v>100749</v>
      </c>
      <c r="F37" s="195">
        <f t="shared" si="2"/>
        <v>112799</v>
      </c>
      <c r="G37" s="196">
        <f t="shared" si="2"/>
        <v>125487</v>
      </c>
      <c r="H37" s="14"/>
      <c r="I37" s="69">
        <v>2150</v>
      </c>
      <c r="J37" s="195">
        <f t="shared" si="3"/>
        <v>96925</v>
      </c>
      <c r="K37" s="195">
        <f t="shared" si="3"/>
        <v>99416</v>
      </c>
      <c r="L37" s="195">
        <f t="shared" si="3"/>
        <v>110887</v>
      </c>
      <c r="M37" s="195">
        <f t="shared" si="3"/>
        <v>124154</v>
      </c>
      <c r="N37" s="196">
        <f t="shared" si="3"/>
        <v>138059</v>
      </c>
      <c r="O37" s="14"/>
    </row>
    <row r="38" spans="1:15" x14ac:dyDescent="0.25">
      <c r="A38" s="14"/>
      <c r="B38" s="69">
        <v>2175</v>
      </c>
      <c r="C38" s="195">
        <f t="shared" si="2"/>
        <v>89046</v>
      </c>
      <c r="D38" s="195">
        <f t="shared" si="2"/>
        <v>91479</v>
      </c>
      <c r="E38" s="195">
        <f t="shared" si="2"/>
        <v>102023</v>
      </c>
      <c r="F38" s="195">
        <f t="shared" si="2"/>
        <v>114016</v>
      </c>
      <c r="G38" s="196">
        <f t="shared" si="2"/>
        <v>126877</v>
      </c>
      <c r="H38" s="14"/>
      <c r="I38" s="69">
        <v>2175</v>
      </c>
      <c r="J38" s="195">
        <f t="shared" si="3"/>
        <v>97910</v>
      </c>
      <c r="K38" s="195">
        <f t="shared" si="3"/>
        <v>100633</v>
      </c>
      <c r="L38" s="195">
        <f t="shared" si="3"/>
        <v>112220</v>
      </c>
      <c r="M38" s="195">
        <f t="shared" si="3"/>
        <v>125487</v>
      </c>
      <c r="N38" s="196">
        <f t="shared" si="3"/>
        <v>139565</v>
      </c>
      <c r="O38" s="14"/>
    </row>
    <row r="39" spans="1:15" x14ac:dyDescent="0.25">
      <c r="A39" s="14"/>
      <c r="B39" s="69">
        <v>2200</v>
      </c>
      <c r="C39" s="195">
        <f t="shared" si="2"/>
        <v>89973</v>
      </c>
      <c r="D39" s="195">
        <f t="shared" si="2"/>
        <v>92580</v>
      </c>
      <c r="E39" s="195">
        <f t="shared" si="2"/>
        <v>103240</v>
      </c>
      <c r="F39" s="195">
        <f t="shared" si="2"/>
        <v>115232</v>
      </c>
      <c r="G39" s="196">
        <f t="shared" si="2"/>
        <v>128210</v>
      </c>
      <c r="H39" s="14"/>
      <c r="I39" s="69">
        <v>2200</v>
      </c>
      <c r="J39" s="195">
        <f t="shared" si="3"/>
        <v>99011</v>
      </c>
      <c r="K39" s="195">
        <f t="shared" si="3"/>
        <v>101849</v>
      </c>
      <c r="L39" s="195">
        <f t="shared" si="3"/>
        <v>113610</v>
      </c>
      <c r="M39" s="195">
        <f t="shared" si="3"/>
        <v>126703</v>
      </c>
      <c r="N39" s="196">
        <f t="shared" si="3"/>
        <v>141071</v>
      </c>
      <c r="O39" s="14"/>
    </row>
    <row r="40" spans="1:15" x14ac:dyDescent="0.25">
      <c r="A40" s="14"/>
      <c r="B40" s="69">
        <v>2225</v>
      </c>
      <c r="C40" s="195">
        <f t="shared" si="2"/>
        <v>90958</v>
      </c>
      <c r="D40" s="195">
        <f t="shared" si="2"/>
        <v>93681</v>
      </c>
      <c r="E40" s="195">
        <f t="shared" si="2"/>
        <v>104456</v>
      </c>
      <c r="F40" s="195">
        <f t="shared" si="2"/>
        <v>116449</v>
      </c>
      <c r="G40" s="196">
        <f t="shared" si="2"/>
        <v>129600</v>
      </c>
      <c r="H40" s="14"/>
      <c r="I40" s="69">
        <v>2225</v>
      </c>
      <c r="J40" s="195">
        <f t="shared" si="3"/>
        <v>100111</v>
      </c>
      <c r="K40" s="195">
        <f t="shared" si="3"/>
        <v>103124</v>
      </c>
      <c r="L40" s="195">
        <f t="shared" si="3"/>
        <v>115001</v>
      </c>
      <c r="M40" s="195">
        <f t="shared" si="3"/>
        <v>128094</v>
      </c>
      <c r="N40" s="196">
        <f t="shared" si="3"/>
        <v>142578</v>
      </c>
      <c r="O40" s="14"/>
    </row>
    <row r="41" spans="1:15" x14ac:dyDescent="0.25">
      <c r="A41" s="14"/>
      <c r="B41" s="69">
        <v>2250</v>
      </c>
      <c r="C41" s="195">
        <f t="shared" si="2"/>
        <v>91885</v>
      </c>
      <c r="D41" s="195">
        <f t="shared" si="2"/>
        <v>94492</v>
      </c>
      <c r="E41" s="195">
        <f t="shared" si="2"/>
        <v>105441</v>
      </c>
      <c r="F41" s="195">
        <f t="shared" si="2"/>
        <v>117724</v>
      </c>
      <c r="G41" s="196">
        <f t="shared" si="2"/>
        <v>130817</v>
      </c>
      <c r="H41" s="14"/>
      <c r="I41" s="69">
        <v>2250</v>
      </c>
      <c r="J41" s="195">
        <f t="shared" si="3"/>
        <v>101038</v>
      </c>
      <c r="K41" s="195">
        <f t="shared" si="3"/>
        <v>103935</v>
      </c>
      <c r="L41" s="195">
        <f t="shared" si="3"/>
        <v>115928</v>
      </c>
      <c r="M41" s="195">
        <f t="shared" si="3"/>
        <v>129426</v>
      </c>
      <c r="N41" s="196">
        <f t="shared" si="3"/>
        <v>143910</v>
      </c>
      <c r="O41" s="14"/>
    </row>
    <row r="42" spans="1:15" ht="15.75" thickBot="1" x14ac:dyDescent="0.3">
      <c r="A42" s="14"/>
      <c r="B42" s="70">
        <v>2275</v>
      </c>
      <c r="C42" s="197">
        <f t="shared" si="2"/>
        <v>92869</v>
      </c>
      <c r="D42" s="197">
        <f t="shared" si="2"/>
        <v>95303</v>
      </c>
      <c r="E42" s="197">
        <f t="shared" si="2"/>
        <v>106368</v>
      </c>
      <c r="F42" s="197">
        <f t="shared" si="2"/>
        <v>118940</v>
      </c>
      <c r="G42" s="198">
        <f t="shared" si="2"/>
        <v>132033</v>
      </c>
      <c r="H42" s="14"/>
      <c r="I42" s="70">
        <v>2275</v>
      </c>
      <c r="J42" s="197">
        <f t="shared" si="3"/>
        <v>102139</v>
      </c>
      <c r="K42" s="197">
        <f t="shared" si="3"/>
        <v>104862</v>
      </c>
      <c r="L42" s="197">
        <f t="shared" si="3"/>
        <v>117028</v>
      </c>
      <c r="M42" s="197">
        <f t="shared" si="3"/>
        <v>130817</v>
      </c>
      <c r="N42" s="198">
        <f t="shared" si="3"/>
        <v>145300</v>
      </c>
      <c r="O42" s="14"/>
    </row>
    <row r="43" spans="1:15" ht="12.75" customHeight="1" x14ac:dyDescent="0.25">
      <c r="A43" s="14"/>
      <c r="B43" s="144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"/>
    </row>
    <row r="44" spans="1:15" x14ac:dyDescent="0.25">
      <c r="A44" s="593" t="s">
        <v>652</v>
      </c>
      <c r="B44" s="593"/>
      <c r="C44" s="593"/>
      <c r="D44" s="593"/>
      <c r="E44" s="593"/>
      <c r="F44" s="593"/>
      <c r="G44" s="593"/>
      <c r="H44" s="593"/>
      <c r="I44" s="593"/>
      <c r="J44" s="593"/>
      <c r="K44" s="593"/>
      <c r="L44" s="593"/>
      <c r="M44" s="593"/>
      <c r="N44" s="593"/>
      <c r="O44" s="141"/>
    </row>
    <row r="45" spans="1:15" ht="15.75" thickBot="1" x14ac:dyDescent="0.3">
      <c r="A45" s="14"/>
      <c r="B45" s="143" t="s">
        <v>400</v>
      </c>
      <c r="C45" s="142"/>
      <c r="D45" s="142"/>
      <c r="E45" s="142"/>
      <c r="F45" s="142"/>
      <c r="G45" s="142"/>
      <c r="H45" s="142"/>
      <c r="I45" s="143" t="s">
        <v>401</v>
      </c>
      <c r="J45" s="142"/>
      <c r="K45" s="142"/>
      <c r="L45" s="142"/>
      <c r="M45" s="142"/>
      <c r="N45" s="142"/>
      <c r="O45" s="28"/>
    </row>
    <row r="46" spans="1:15" x14ac:dyDescent="0.25">
      <c r="A46" s="14"/>
      <c r="B46" s="66" t="s">
        <v>106</v>
      </c>
      <c r="C46" s="67">
        <v>875</v>
      </c>
      <c r="D46" s="67">
        <v>900</v>
      </c>
      <c r="E46" s="67">
        <v>1000</v>
      </c>
      <c r="F46" s="67">
        <v>1125</v>
      </c>
      <c r="G46" s="68">
        <v>1250</v>
      </c>
      <c r="H46" s="14"/>
      <c r="I46" s="66" t="s">
        <v>106</v>
      </c>
      <c r="J46" s="67">
        <v>875</v>
      </c>
      <c r="K46" s="67">
        <v>900</v>
      </c>
      <c r="L46" s="67">
        <v>1000</v>
      </c>
      <c r="M46" s="67">
        <v>1125</v>
      </c>
      <c r="N46" s="68">
        <v>1250</v>
      </c>
      <c r="O46" s="28"/>
    </row>
    <row r="47" spans="1:15" x14ac:dyDescent="0.25">
      <c r="A47" s="14"/>
      <c r="B47" s="69">
        <v>1930</v>
      </c>
      <c r="C47" s="195">
        <f t="shared" ref="C47:G60" si="4">ROUND(C112*РАСЧЕТНЫЙ_КОЭФФИЦИЕНТ,0)</f>
        <v>75373</v>
      </c>
      <c r="D47" s="195">
        <f t="shared" si="4"/>
        <v>77575</v>
      </c>
      <c r="E47" s="195">
        <f t="shared" si="4"/>
        <v>84005</v>
      </c>
      <c r="F47" s="195">
        <f t="shared" si="4"/>
        <v>97215</v>
      </c>
      <c r="G47" s="196">
        <f t="shared" si="4"/>
        <v>105963</v>
      </c>
      <c r="H47" s="14"/>
      <c r="I47" s="69">
        <v>1930</v>
      </c>
      <c r="J47" s="195">
        <f t="shared" ref="J47:N60" si="5">ROUND(J112*РАСЧЕТНЫЙ_КОЭФФИЦИЕНТ,0)</f>
        <v>82731</v>
      </c>
      <c r="K47" s="195">
        <f t="shared" si="5"/>
        <v>85338</v>
      </c>
      <c r="L47" s="195">
        <f t="shared" si="5"/>
        <v>92290</v>
      </c>
      <c r="M47" s="195">
        <f t="shared" si="5"/>
        <v>107064</v>
      </c>
      <c r="N47" s="196">
        <f t="shared" si="5"/>
        <v>116739</v>
      </c>
      <c r="O47" s="28"/>
    </row>
    <row r="48" spans="1:15" x14ac:dyDescent="0.25">
      <c r="A48" s="14"/>
      <c r="B48" s="69">
        <v>1955</v>
      </c>
      <c r="C48" s="195">
        <f t="shared" si="4"/>
        <v>76995</v>
      </c>
      <c r="D48" s="195">
        <f t="shared" si="4"/>
        <v>79197</v>
      </c>
      <c r="E48" s="195">
        <f t="shared" si="4"/>
        <v>86149</v>
      </c>
      <c r="F48" s="195">
        <f t="shared" si="4"/>
        <v>99300</v>
      </c>
      <c r="G48" s="196">
        <f t="shared" si="4"/>
        <v>108570</v>
      </c>
      <c r="H48" s="14"/>
      <c r="I48" s="69">
        <v>1955</v>
      </c>
      <c r="J48" s="195">
        <f t="shared" si="5"/>
        <v>84643</v>
      </c>
      <c r="K48" s="195">
        <f t="shared" si="5"/>
        <v>87134</v>
      </c>
      <c r="L48" s="195">
        <f t="shared" si="5"/>
        <v>94781</v>
      </c>
      <c r="M48" s="195">
        <f t="shared" si="5"/>
        <v>109265</v>
      </c>
      <c r="N48" s="196">
        <f t="shared" si="5"/>
        <v>119462</v>
      </c>
      <c r="O48" s="28"/>
    </row>
    <row r="49" spans="1:15" x14ac:dyDescent="0.25">
      <c r="A49" s="14"/>
      <c r="B49" s="69">
        <v>1980</v>
      </c>
      <c r="C49" s="195">
        <f t="shared" si="4"/>
        <v>78675</v>
      </c>
      <c r="D49" s="195">
        <f t="shared" si="4"/>
        <v>80819</v>
      </c>
      <c r="E49" s="195">
        <f t="shared" si="4"/>
        <v>88351</v>
      </c>
      <c r="F49" s="195">
        <f t="shared" si="4"/>
        <v>101328</v>
      </c>
      <c r="G49" s="196">
        <f t="shared" si="4"/>
        <v>111177</v>
      </c>
      <c r="H49" s="14"/>
      <c r="I49" s="69">
        <v>1980</v>
      </c>
      <c r="J49" s="195">
        <f t="shared" si="5"/>
        <v>86555</v>
      </c>
      <c r="K49" s="195">
        <f t="shared" si="5"/>
        <v>88872</v>
      </c>
      <c r="L49" s="195">
        <f t="shared" si="5"/>
        <v>97215</v>
      </c>
      <c r="M49" s="195">
        <f t="shared" si="5"/>
        <v>111409</v>
      </c>
      <c r="N49" s="196">
        <f t="shared" si="5"/>
        <v>122242</v>
      </c>
      <c r="O49" s="28"/>
    </row>
    <row r="50" spans="1:15" x14ac:dyDescent="0.25">
      <c r="A50" s="14"/>
      <c r="B50" s="69">
        <v>2005</v>
      </c>
      <c r="C50" s="195">
        <f t="shared" si="4"/>
        <v>82094</v>
      </c>
      <c r="D50" s="195">
        <f t="shared" si="4"/>
        <v>84237</v>
      </c>
      <c r="E50" s="195">
        <f t="shared" si="4"/>
        <v>92869</v>
      </c>
      <c r="F50" s="195">
        <f t="shared" si="4"/>
        <v>105441</v>
      </c>
      <c r="G50" s="196">
        <f t="shared" si="4"/>
        <v>116333</v>
      </c>
      <c r="H50" s="14"/>
      <c r="I50" s="69">
        <v>2005</v>
      </c>
      <c r="J50" s="195">
        <f t="shared" si="5"/>
        <v>90262</v>
      </c>
      <c r="K50" s="195">
        <f t="shared" si="5"/>
        <v>92696</v>
      </c>
      <c r="L50" s="195">
        <f t="shared" si="5"/>
        <v>102139</v>
      </c>
      <c r="M50" s="195">
        <f t="shared" si="5"/>
        <v>115928</v>
      </c>
      <c r="N50" s="196">
        <f t="shared" si="5"/>
        <v>127920</v>
      </c>
      <c r="O50" s="28"/>
    </row>
    <row r="51" spans="1:15" x14ac:dyDescent="0.25">
      <c r="A51" s="14"/>
      <c r="B51" s="69">
        <v>2030</v>
      </c>
      <c r="C51" s="195">
        <f t="shared" si="4"/>
        <v>83021</v>
      </c>
      <c r="D51" s="195">
        <f t="shared" si="4"/>
        <v>85222</v>
      </c>
      <c r="E51" s="195">
        <f t="shared" si="4"/>
        <v>94202</v>
      </c>
      <c r="F51" s="195">
        <f t="shared" si="4"/>
        <v>106658</v>
      </c>
      <c r="G51" s="196">
        <f t="shared" si="4"/>
        <v>117839</v>
      </c>
      <c r="H51" s="14"/>
      <c r="I51" s="69">
        <v>2030</v>
      </c>
      <c r="J51" s="195">
        <f t="shared" si="5"/>
        <v>91363</v>
      </c>
      <c r="K51" s="195">
        <f t="shared" si="5"/>
        <v>93681</v>
      </c>
      <c r="L51" s="195">
        <f t="shared" si="5"/>
        <v>103645</v>
      </c>
      <c r="M51" s="195">
        <f t="shared" si="5"/>
        <v>117318</v>
      </c>
      <c r="N51" s="196">
        <f t="shared" si="5"/>
        <v>129600</v>
      </c>
      <c r="O51" s="28"/>
    </row>
    <row r="52" spans="1:15" x14ac:dyDescent="0.25">
      <c r="A52" s="14"/>
      <c r="B52" s="69">
        <v>2055</v>
      </c>
      <c r="C52" s="195">
        <f t="shared" si="4"/>
        <v>84005</v>
      </c>
      <c r="D52" s="195">
        <f t="shared" si="4"/>
        <v>86149</v>
      </c>
      <c r="E52" s="195">
        <f t="shared" si="4"/>
        <v>95592</v>
      </c>
      <c r="F52" s="195">
        <f t="shared" si="4"/>
        <v>107875</v>
      </c>
      <c r="G52" s="196">
        <f t="shared" si="4"/>
        <v>119346</v>
      </c>
      <c r="H52" s="14"/>
      <c r="I52" s="69">
        <v>2055</v>
      </c>
      <c r="J52" s="195">
        <f t="shared" si="5"/>
        <v>92464</v>
      </c>
      <c r="K52" s="195">
        <f t="shared" si="5"/>
        <v>94781</v>
      </c>
      <c r="L52" s="195">
        <f t="shared" si="5"/>
        <v>105152</v>
      </c>
      <c r="M52" s="195">
        <f t="shared" si="5"/>
        <v>118650</v>
      </c>
      <c r="N52" s="196">
        <f t="shared" si="5"/>
        <v>131222</v>
      </c>
      <c r="O52" s="28"/>
    </row>
    <row r="53" spans="1:15" x14ac:dyDescent="0.25">
      <c r="A53" s="14"/>
      <c r="B53" s="69">
        <v>2080</v>
      </c>
      <c r="C53" s="195">
        <f t="shared" si="4"/>
        <v>84932</v>
      </c>
      <c r="D53" s="195">
        <f t="shared" si="4"/>
        <v>87134</v>
      </c>
      <c r="E53" s="195">
        <f t="shared" si="4"/>
        <v>96925</v>
      </c>
      <c r="F53" s="195">
        <f t="shared" si="4"/>
        <v>109091</v>
      </c>
      <c r="G53" s="196">
        <f t="shared" si="4"/>
        <v>120852</v>
      </c>
      <c r="H53" s="14"/>
      <c r="I53" s="69">
        <v>2080</v>
      </c>
      <c r="J53" s="195">
        <f t="shared" si="5"/>
        <v>93391</v>
      </c>
      <c r="K53" s="195">
        <f t="shared" si="5"/>
        <v>95882</v>
      </c>
      <c r="L53" s="195">
        <f t="shared" si="5"/>
        <v>106658</v>
      </c>
      <c r="M53" s="195">
        <f t="shared" si="5"/>
        <v>120041</v>
      </c>
      <c r="N53" s="196">
        <f t="shared" si="5"/>
        <v>133018</v>
      </c>
      <c r="O53" s="28"/>
    </row>
    <row r="54" spans="1:15" x14ac:dyDescent="0.25">
      <c r="A54" s="14"/>
      <c r="B54" s="69">
        <v>2105</v>
      </c>
      <c r="C54" s="195">
        <f t="shared" si="4"/>
        <v>85917</v>
      </c>
      <c r="D54" s="195">
        <f t="shared" si="4"/>
        <v>88061</v>
      </c>
      <c r="E54" s="195">
        <f t="shared" si="4"/>
        <v>98315</v>
      </c>
      <c r="F54" s="195">
        <f t="shared" si="4"/>
        <v>110308</v>
      </c>
      <c r="G54" s="196">
        <f t="shared" si="4"/>
        <v>122358</v>
      </c>
      <c r="H54" s="14"/>
      <c r="I54" s="69">
        <v>2105</v>
      </c>
      <c r="J54" s="195">
        <f t="shared" si="5"/>
        <v>94492</v>
      </c>
      <c r="K54" s="195">
        <f t="shared" si="5"/>
        <v>96925</v>
      </c>
      <c r="L54" s="195">
        <f t="shared" si="5"/>
        <v>108164</v>
      </c>
      <c r="M54" s="195">
        <f t="shared" si="5"/>
        <v>121373</v>
      </c>
      <c r="N54" s="196">
        <f t="shared" si="5"/>
        <v>134640</v>
      </c>
      <c r="O54" s="28"/>
    </row>
    <row r="55" spans="1:15" x14ac:dyDescent="0.25">
      <c r="A55" s="14"/>
      <c r="B55" s="69">
        <v>2130</v>
      </c>
      <c r="C55" s="195">
        <f t="shared" si="4"/>
        <v>87134</v>
      </c>
      <c r="D55" s="195">
        <f t="shared" si="4"/>
        <v>89278</v>
      </c>
      <c r="E55" s="195">
        <f t="shared" si="4"/>
        <v>99532</v>
      </c>
      <c r="F55" s="195">
        <f t="shared" si="4"/>
        <v>111582</v>
      </c>
      <c r="G55" s="196">
        <f t="shared" si="4"/>
        <v>124154</v>
      </c>
      <c r="H55" s="14"/>
      <c r="I55" s="69">
        <v>2130</v>
      </c>
      <c r="J55" s="195">
        <f t="shared" si="5"/>
        <v>95882</v>
      </c>
      <c r="K55" s="195">
        <f t="shared" si="5"/>
        <v>98199</v>
      </c>
      <c r="L55" s="195">
        <f t="shared" si="5"/>
        <v>109497</v>
      </c>
      <c r="M55" s="195">
        <f t="shared" si="5"/>
        <v>122764</v>
      </c>
      <c r="N55" s="196">
        <f t="shared" si="5"/>
        <v>136552</v>
      </c>
      <c r="O55" s="28"/>
    </row>
    <row r="56" spans="1:15" x14ac:dyDescent="0.25">
      <c r="A56" s="14"/>
      <c r="B56" s="69">
        <v>2155</v>
      </c>
      <c r="C56" s="195">
        <f t="shared" si="4"/>
        <v>88061</v>
      </c>
      <c r="D56" s="195">
        <f t="shared" si="4"/>
        <v>90378</v>
      </c>
      <c r="E56" s="195">
        <f t="shared" si="4"/>
        <v>100749</v>
      </c>
      <c r="F56" s="195">
        <f t="shared" si="4"/>
        <v>112799</v>
      </c>
      <c r="G56" s="196">
        <f t="shared" si="4"/>
        <v>125487</v>
      </c>
      <c r="H56" s="14"/>
      <c r="I56" s="69">
        <v>2155</v>
      </c>
      <c r="J56" s="195">
        <f t="shared" si="5"/>
        <v>96925</v>
      </c>
      <c r="K56" s="195">
        <f t="shared" si="5"/>
        <v>99416</v>
      </c>
      <c r="L56" s="195">
        <f t="shared" si="5"/>
        <v>110887</v>
      </c>
      <c r="M56" s="195">
        <f t="shared" si="5"/>
        <v>124154</v>
      </c>
      <c r="N56" s="196">
        <f t="shared" si="5"/>
        <v>138059</v>
      </c>
      <c r="O56" s="28"/>
    </row>
    <row r="57" spans="1:15" x14ac:dyDescent="0.25">
      <c r="A57" s="14"/>
      <c r="B57" s="69">
        <v>2180</v>
      </c>
      <c r="C57" s="195">
        <f t="shared" si="4"/>
        <v>89046</v>
      </c>
      <c r="D57" s="195">
        <f t="shared" si="4"/>
        <v>91479</v>
      </c>
      <c r="E57" s="195">
        <f t="shared" si="4"/>
        <v>102023</v>
      </c>
      <c r="F57" s="195">
        <f t="shared" si="4"/>
        <v>114016</v>
      </c>
      <c r="G57" s="196">
        <f t="shared" si="4"/>
        <v>126877</v>
      </c>
      <c r="H57" s="14"/>
      <c r="I57" s="69">
        <v>2180</v>
      </c>
      <c r="J57" s="195">
        <f t="shared" si="5"/>
        <v>97910</v>
      </c>
      <c r="K57" s="195">
        <f t="shared" si="5"/>
        <v>100633</v>
      </c>
      <c r="L57" s="195">
        <f t="shared" si="5"/>
        <v>112220</v>
      </c>
      <c r="M57" s="195">
        <f t="shared" si="5"/>
        <v>125487</v>
      </c>
      <c r="N57" s="196">
        <f t="shared" si="5"/>
        <v>139565</v>
      </c>
      <c r="O57" s="28"/>
    </row>
    <row r="58" spans="1:15" x14ac:dyDescent="0.25">
      <c r="A58" s="14"/>
      <c r="B58" s="69">
        <v>2205</v>
      </c>
      <c r="C58" s="195">
        <f t="shared" si="4"/>
        <v>89973</v>
      </c>
      <c r="D58" s="195">
        <f t="shared" si="4"/>
        <v>92580</v>
      </c>
      <c r="E58" s="195">
        <f t="shared" si="4"/>
        <v>103240</v>
      </c>
      <c r="F58" s="195">
        <f t="shared" si="4"/>
        <v>115232</v>
      </c>
      <c r="G58" s="196">
        <f t="shared" si="4"/>
        <v>128210</v>
      </c>
      <c r="H58" s="14"/>
      <c r="I58" s="69">
        <v>2205</v>
      </c>
      <c r="J58" s="195">
        <f t="shared" si="5"/>
        <v>99011</v>
      </c>
      <c r="K58" s="195">
        <f t="shared" si="5"/>
        <v>101849</v>
      </c>
      <c r="L58" s="195">
        <f t="shared" si="5"/>
        <v>113610</v>
      </c>
      <c r="M58" s="195">
        <f t="shared" si="5"/>
        <v>126703</v>
      </c>
      <c r="N58" s="196">
        <f t="shared" si="5"/>
        <v>141071</v>
      </c>
      <c r="O58" s="28"/>
    </row>
    <row r="59" spans="1:15" x14ac:dyDescent="0.25">
      <c r="A59" s="14"/>
      <c r="B59" s="69">
        <v>2230</v>
      </c>
      <c r="C59" s="195">
        <f t="shared" si="4"/>
        <v>90958</v>
      </c>
      <c r="D59" s="195">
        <f t="shared" si="4"/>
        <v>93681</v>
      </c>
      <c r="E59" s="195">
        <f t="shared" si="4"/>
        <v>104456</v>
      </c>
      <c r="F59" s="195">
        <f t="shared" si="4"/>
        <v>116449</v>
      </c>
      <c r="G59" s="196">
        <f t="shared" si="4"/>
        <v>129600</v>
      </c>
      <c r="H59" s="14"/>
      <c r="I59" s="69">
        <v>2230</v>
      </c>
      <c r="J59" s="195">
        <f t="shared" si="5"/>
        <v>100111</v>
      </c>
      <c r="K59" s="195">
        <f t="shared" si="5"/>
        <v>103124</v>
      </c>
      <c r="L59" s="195">
        <f t="shared" si="5"/>
        <v>115001</v>
      </c>
      <c r="M59" s="195">
        <f t="shared" si="5"/>
        <v>128094</v>
      </c>
      <c r="N59" s="196">
        <f t="shared" si="5"/>
        <v>142578</v>
      </c>
      <c r="O59" s="28"/>
    </row>
    <row r="60" spans="1:15" ht="15.75" thickBot="1" x14ac:dyDescent="0.3">
      <c r="A60" s="14"/>
      <c r="B60" s="70">
        <v>2255</v>
      </c>
      <c r="C60" s="197">
        <f t="shared" si="4"/>
        <v>91885</v>
      </c>
      <c r="D60" s="197">
        <f t="shared" si="4"/>
        <v>94492</v>
      </c>
      <c r="E60" s="197">
        <f t="shared" si="4"/>
        <v>105441</v>
      </c>
      <c r="F60" s="197">
        <f t="shared" si="4"/>
        <v>117724</v>
      </c>
      <c r="G60" s="198">
        <f t="shared" si="4"/>
        <v>130817</v>
      </c>
      <c r="H60" s="14"/>
      <c r="I60" s="70">
        <v>2255</v>
      </c>
      <c r="J60" s="197">
        <f t="shared" si="5"/>
        <v>101038</v>
      </c>
      <c r="K60" s="197">
        <f t="shared" si="5"/>
        <v>103935</v>
      </c>
      <c r="L60" s="197">
        <f t="shared" si="5"/>
        <v>115928</v>
      </c>
      <c r="M60" s="197">
        <f t="shared" si="5"/>
        <v>129426</v>
      </c>
      <c r="N60" s="198">
        <f t="shared" si="5"/>
        <v>143910</v>
      </c>
      <c r="O60" s="28"/>
    </row>
    <row r="61" spans="1:15" ht="16.5" customHeight="1" x14ac:dyDescent="0.25">
      <c r="A61" s="14"/>
      <c r="B61" s="144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"/>
    </row>
    <row r="62" spans="1:15" ht="34.5" customHeight="1" x14ac:dyDescent="0.25">
      <c r="A62" s="878" t="s">
        <v>653</v>
      </c>
      <c r="B62" s="878"/>
      <c r="C62" s="878"/>
      <c r="D62" s="878"/>
      <c r="E62" s="878"/>
      <c r="F62" s="878"/>
      <c r="G62" s="878"/>
      <c r="H62" s="878"/>
      <c r="I62" s="878"/>
      <c r="J62" s="878"/>
      <c r="K62" s="878"/>
      <c r="L62" s="878"/>
      <c r="M62" s="878"/>
      <c r="N62" s="878"/>
      <c r="O62" s="14"/>
    </row>
    <row r="63" spans="1:15" ht="16.5" customHeight="1" thickBot="1" x14ac:dyDescent="0.3">
      <c r="A63" s="14"/>
      <c r="B63" s="143" t="s">
        <v>400</v>
      </c>
      <c r="C63" s="142"/>
      <c r="D63" s="142"/>
      <c r="E63" s="142"/>
      <c r="F63" s="142"/>
      <c r="G63" s="142"/>
      <c r="H63" s="142"/>
      <c r="I63" s="143" t="s">
        <v>401</v>
      </c>
      <c r="J63" s="142"/>
      <c r="K63" s="142"/>
      <c r="L63" s="142"/>
      <c r="M63" s="142"/>
      <c r="N63" s="142"/>
      <c r="O63" s="14"/>
    </row>
    <row r="64" spans="1:15" ht="16.5" customHeight="1" x14ac:dyDescent="0.25">
      <c r="A64" s="14"/>
      <c r="B64" s="66" t="s">
        <v>106</v>
      </c>
      <c r="C64" s="67">
        <v>875</v>
      </c>
      <c r="D64" s="67">
        <v>900</v>
      </c>
      <c r="E64" s="67">
        <v>1000</v>
      </c>
      <c r="F64" s="67">
        <v>1125</v>
      </c>
      <c r="G64" s="68">
        <v>1250</v>
      </c>
      <c r="H64" s="14"/>
      <c r="I64" s="66" t="s">
        <v>106</v>
      </c>
      <c r="J64" s="67">
        <v>875</v>
      </c>
      <c r="K64" s="67">
        <v>900</v>
      </c>
      <c r="L64" s="67">
        <v>1000</v>
      </c>
      <c r="M64" s="67">
        <v>1125</v>
      </c>
      <c r="N64" s="68">
        <v>1250</v>
      </c>
      <c r="O64" s="14"/>
    </row>
    <row r="65" spans="1:15" ht="16.5" customHeight="1" x14ac:dyDescent="0.25">
      <c r="A65" s="14"/>
      <c r="B65" s="69">
        <v>1890</v>
      </c>
      <c r="C65" s="195">
        <f t="shared" ref="C65:G78" si="6">ROUND(C129*РАСЧЕТНЫЙ_КОЭФФИЦИЕНТ,0)</f>
        <v>73751</v>
      </c>
      <c r="D65" s="195">
        <f t="shared" si="6"/>
        <v>75895</v>
      </c>
      <c r="E65" s="195">
        <f t="shared" si="6"/>
        <v>81804</v>
      </c>
      <c r="F65" s="195">
        <f t="shared" si="6"/>
        <v>95187</v>
      </c>
      <c r="G65" s="196">
        <f t="shared" si="6"/>
        <v>103356</v>
      </c>
      <c r="H65" s="14"/>
      <c r="I65" s="69">
        <v>1890</v>
      </c>
      <c r="J65" s="195">
        <f t="shared" ref="J65:N78" si="7">ROUND(J129*РАСЧЕТНЫЙ_КОЭФФИЦИЕНТ,0)</f>
        <v>80819</v>
      </c>
      <c r="K65" s="195">
        <f t="shared" si="7"/>
        <v>83542</v>
      </c>
      <c r="L65" s="195">
        <f t="shared" si="7"/>
        <v>89857</v>
      </c>
      <c r="M65" s="195">
        <f t="shared" si="7"/>
        <v>104862</v>
      </c>
      <c r="N65" s="196">
        <f t="shared" si="7"/>
        <v>114016</v>
      </c>
      <c r="O65" s="14"/>
    </row>
    <row r="66" spans="1:15" ht="16.5" customHeight="1" x14ac:dyDescent="0.25">
      <c r="A66" s="14"/>
      <c r="B66" s="69">
        <v>1915</v>
      </c>
      <c r="C66" s="195">
        <f t="shared" si="6"/>
        <v>75373</v>
      </c>
      <c r="D66" s="195">
        <f t="shared" si="6"/>
        <v>77575</v>
      </c>
      <c r="E66" s="195">
        <f t="shared" si="6"/>
        <v>84005</v>
      </c>
      <c r="F66" s="195">
        <f t="shared" si="6"/>
        <v>97215</v>
      </c>
      <c r="G66" s="196">
        <f t="shared" si="6"/>
        <v>105963</v>
      </c>
      <c r="H66" s="14"/>
      <c r="I66" s="69">
        <v>1915</v>
      </c>
      <c r="J66" s="195">
        <f t="shared" si="7"/>
        <v>82731</v>
      </c>
      <c r="K66" s="195">
        <f t="shared" si="7"/>
        <v>85338</v>
      </c>
      <c r="L66" s="195">
        <f t="shared" si="7"/>
        <v>92290</v>
      </c>
      <c r="M66" s="195">
        <f t="shared" si="7"/>
        <v>107064</v>
      </c>
      <c r="N66" s="196">
        <f t="shared" si="7"/>
        <v>116739</v>
      </c>
      <c r="O66" s="14"/>
    </row>
    <row r="67" spans="1:15" ht="16.5" customHeight="1" x14ac:dyDescent="0.25">
      <c r="A67" s="14"/>
      <c r="B67" s="69">
        <v>1940</v>
      </c>
      <c r="C67" s="195">
        <f t="shared" si="6"/>
        <v>76995</v>
      </c>
      <c r="D67" s="195">
        <f t="shared" si="6"/>
        <v>79197</v>
      </c>
      <c r="E67" s="195">
        <f t="shared" si="6"/>
        <v>86149</v>
      </c>
      <c r="F67" s="195">
        <f t="shared" si="6"/>
        <v>99300</v>
      </c>
      <c r="G67" s="196">
        <f t="shared" si="6"/>
        <v>108570</v>
      </c>
      <c r="H67" s="14"/>
      <c r="I67" s="69">
        <v>1940</v>
      </c>
      <c r="J67" s="195">
        <f t="shared" si="7"/>
        <v>84643</v>
      </c>
      <c r="K67" s="195">
        <f t="shared" si="7"/>
        <v>87134</v>
      </c>
      <c r="L67" s="195">
        <f t="shared" si="7"/>
        <v>94781</v>
      </c>
      <c r="M67" s="195">
        <f t="shared" si="7"/>
        <v>109265</v>
      </c>
      <c r="N67" s="196">
        <f t="shared" si="7"/>
        <v>119462</v>
      </c>
      <c r="O67" s="14"/>
    </row>
    <row r="68" spans="1:15" ht="16.5" customHeight="1" x14ac:dyDescent="0.25">
      <c r="A68" s="14"/>
      <c r="B68" s="69">
        <v>1965</v>
      </c>
      <c r="C68" s="195">
        <f t="shared" si="6"/>
        <v>78675</v>
      </c>
      <c r="D68" s="195">
        <f t="shared" si="6"/>
        <v>80819</v>
      </c>
      <c r="E68" s="195">
        <f t="shared" si="6"/>
        <v>88351</v>
      </c>
      <c r="F68" s="195">
        <f t="shared" si="6"/>
        <v>101328</v>
      </c>
      <c r="G68" s="196">
        <f t="shared" si="6"/>
        <v>111177</v>
      </c>
      <c r="H68" s="14"/>
      <c r="I68" s="69">
        <v>1965</v>
      </c>
      <c r="J68" s="195">
        <f t="shared" si="7"/>
        <v>86555</v>
      </c>
      <c r="K68" s="195">
        <f t="shared" si="7"/>
        <v>88872</v>
      </c>
      <c r="L68" s="195">
        <f t="shared" si="7"/>
        <v>97215</v>
      </c>
      <c r="M68" s="195">
        <f t="shared" si="7"/>
        <v>111409</v>
      </c>
      <c r="N68" s="196">
        <f t="shared" si="7"/>
        <v>122242</v>
      </c>
      <c r="O68" s="14"/>
    </row>
    <row r="69" spans="1:15" ht="16.5" customHeight="1" x14ac:dyDescent="0.25">
      <c r="A69" s="14"/>
      <c r="B69" s="69">
        <v>1990</v>
      </c>
      <c r="C69" s="195">
        <f t="shared" si="6"/>
        <v>82094</v>
      </c>
      <c r="D69" s="195">
        <f t="shared" si="6"/>
        <v>84237</v>
      </c>
      <c r="E69" s="195">
        <f t="shared" si="6"/>
        <v>92869</v>
      </c>
      <c r="F69" s="195">
        <f t="shared" si="6"/>
        <v>105441</v>
      </c>
      <c r="G69" s="196">
        <f t="shared" si="6"/>
        <v>116333</v>
      </c>
      <c r="H69" s="14"/>
      <c r="I69" s="69">
        <v>1990</v>
      </c>
      <c r="J69" s="195">
        <f t="shared" si="7"/>
        <v>90262</v>
      </c>
      <c r="K69" s="195">
        <f t="shared" si="7"/>
        <v>92696</v>
      </c>
      <c r="L69" s="195">
        <f t="shared" si="7"/>
        <v>102139</v>
      </c>
      <c r="M69" s="195">
        <f t="shared" si="7"/>
        <v>115928</v>
      </c>
      <c r="N69" s="196">
        <f t="shared" si="7"/>
        <v>127920</v>
      </c>
      <c r="O69" s="14"/>
    </row>
    <row r="70" spans="1:15" ht="16.5" customHeight="1" x14ac:dyDescent="0.25">
      <c r="A70" s="14"/>
      <c r="B70" s="69">
        <v>2015</v>
      </c>
      <c r="C70" s="195">
        <f t="shared" si="6"/>
        <v>83021</v>
      </c>
      <c r="D70" s="195">
        <f t="shared" si="6"/>
        <v>85222</v>
      </c>
      <c r="E70" s="195">
        <f t="shared" si="6"/>
        <v>94202</v>
      </c>
      <c r="F70" s="195">
        <f t="shared" si="6"/>
        <v>106658</v>
      </c>
      <c r="G70" s="196">
        <f t="shared" si="6"/>
        <v>117839</v>
      </c>
      <c r="H70" s="14"/>
      <c r="I70" s="69">
        <v>2015</v>
      </c>
      <c r="J70" s="195">
        <f t="shared" si="7"/>
        <v>91363</v>
      </c>
      <c r="K70" s="195">
        <f t="shared" si="7"/>
        <v>93681</v>
      </c>
      <c r="L70" s="195">
        <f t="shared" si="7"/>
        <v>103645</v>
      </c>
      <c r="M70" s="195">
        <f t="shared" si="7"/>
        <v>117318</v>
      </c>
      <c r="N70" s="196">
        <f t="shared" si="7"/>
        <v>129600</v>
      </c>
      <c r="O70" s="14"/>
    </row>
    <row r="71" spans="1:15" ht="16.5" customHeight="1" x14ac:dyDescent="0.25">
      <c r="A71" s="14"/>
      <c r="B71" s="69">
        <v>2040</v>
      </c>
      <c r="C71" s="195">
        <f t="shared" si="6"/>
        <v>84005</v>
      </c>
      <c r="D71" s="195">
        <f t="shared" si="6"/>
        <v>86149</v>
      </c>
      <c r="E71" s="195">
        <f t="shared" si="6"/>
        <v>95592</v>
      </c>
      <c r="F71" s="195">
        <f t="shared" si="6"/>
        <v>107875</v>
      </c>
      <c r="G71" s="196">
        <f t="shared" si="6"/>
        <v>119346</v>
      </c>
      <c r="H71" s="14"/>
      <c r="I71" s="69">
        <v>2040</v>
      </c>
      <c r="J71" s="195">
        <f t="shared" si="7"/>
        <v>92464</v>
      </c>
      <c r="K71" s="195">
        <f t="shared" si="7"/>
        <v>94781</v>
      </c>
      <c r="L71" s="195">
        <f t="shared" si="7"/>
        <v>105152</v>
      </c>
      <c r="M71" s="195">
        <f t="shared" si="7"/>
        <v>118650</v>
      </c>
      <c r="N71" s="196">
        <f t="shared" si="7"/>
        <v>131222</v>
      </c>
      <c r="O71" s="14"/>
    </row>
    <row r="72" spans="1:15" ht="16.5" customHeight="1" x14ac:dyDescent="0.25">
      <c r="A72" s="14"/>
      <c r="B72" s="69">
        <v>2065</v>
      </c>
      <c r="C72" s="195">
        <f t="shared" si="6"/>
        <v>84932</v>
      </c>
      <c r="D72" s="195">
        <f t="shared" si="6"/>
        <v>87134</v>
      </c>
      <c r="E72" s="195">
        <f t="shared" si="6"/>
        <v>96925</v>
      </c>
      <c r="F72" s="195">
        <f t="shared" si="6"/>
        <v>109091</v>
      </c>
      <c r="G72" s="196">
        <f t="shared" si="6"/>
        <v>120852</v>
      </c>
      <c r="H72" s="14"/>
      <c r="I72" s="69">
        <v>2065</v>
      </c>
      <c r="J72" s="195">
        <f t="shared" si="7"/>
        <v>93391</v>
      </c>
      <c r="K72" s="195">
        <f t="shared" si="7"/>
        <v>95882</v>
      </c>
      <c r="L72" s="195">
        <f t="shared" si="7"/>
        <v>106658</v>
      </c>
      <c r="M72" s="195">
        <f t="shared" si="7"/>
        <v>120041</v>
      </c>
      <c r="N72" s="196">
        <f t="shared" si="7"/>
        <v>133018</v>
      </c>
      <c r="O72" s="14"/>
    </row>
    <row r="73" spans="1:15" ht="16.5" customHeight="1" x14ac:dyDescent="0.25">
      <c r="A73" s="14"/>
      <c r="B73" s="69">
        <v>2090</v>
      </c>
      <c r="C73" s="195">
        <f t="shared" si="6"/>
        <v>85917</v>
      </c>
      <c r="D73" s="195">
        <f t="shared" si="6"/>
        <v>88061</v>
      </c>
      <c r="E73" s="195">
        <f t="shared" si="6"/>
        <v>98315</v>
      </c>
      <c r="F73" s="195">
        <f t="shared" si="6"/>
        <v>110308</v>
      </c>
      <c r="G73" s="196">
        <f t="shared" si="6"/>
        <v>122358</v>
      </c>
      <c r="H73" s="14"/>
      <c r="I73" s="69">
        <v>2090</v>
      </c>
      <c r="J73" s="195">
        <f t="shared" si="7"/>
        <v>94492</v>
      </c>
      <c r="K73" s="195">
        <f t="shared" si="7"/>
        <v>96925</v>
      </c>
      <c r="L73" s="195">
        <f t="shared" si="7"/>
        <v>108164</v>
      </c>
      <c r="M73" s="195">
        <f t="shared" si="7"/>
        <v>121373</v>
      </c>
      <c r="N73" s="196">
        <f t="shared" si="7"/>
        <v>134640</v>
      </c>
      <c r="O73" s="14"/>
    </row>
    <row r="74" spans="1:15" ht="16.5" customHeight="1" x14ac:dyDescent="0.25">
      <c r="A74" s="14"/>
      <c r="B74" s="69">
        <v>2115</v>
      </c>
      <c r="C74" s="195">
        <f t="shared" si="6"/>
        <v>87134</v>
      </c>
      <c r="D74" s="195">
        <f t="shared" si="6"/>
        <v>89278</v>
      </c>
      <c r="E74" s="195">
        <f t="shared" si="6"/>
        <v>99532</v>
      </c>
      <c r="F74" s="195">
        <f t="shared" si="6"/>
        <v>111582</v>
      </c>
      <c r="G74" s="196">
        <f t="shared" si="6"/>
        <v>124154</v>
      </c>
      <c r="H74" s="14"/>
      <c r="I74" s="69">
        <v>2115</v>
      </c>
      <c r="J74" s="195">
        <f t="shared" si="7"/>
        <v>95882</v>
      </c>
      <c r="K74" s="195">
        <f t="shared" si="7"/>
        <v>98199</v>
      </c>
      <c r="L74" s="195">
        <f t="shared" si="7"/>
        <v>109497</v>
      </c>
      <c r="M74" s="195">
        <f t="shared" si="7"/>
        <v>122764</v>
      </c>
      <c r="N74" s="196">
        <f t="shared" si="7"/>
        <v>136552</v>
      </c>
      <c r="O74" s="14"/>
    </row>
    <row r="75" spans="1:15" ht="16.5" customHeight="1" x14ac:dyDescent="0.25">
      <c r="A75" s="14"/>
      <c r="B75" s="69">
        <v>2140</v>
      </c>
      <c r="C75" s="195">
        <f t="shared" si="6"/>
        <v>88061</v>
      </c>
      <c r="D75" s="195">
        <f t="shared" si="6"/>
        <v>90378</v>
      </c>
      <c r="E75" s="195">
        <f t="shared" si="6"/>
        <v>100749</v>
      </c>
      <c r="F75" s="195">
        <f t="shared" si="6"/>
        <v>112799</v>
      </c>
      <c r="G75" s="196">
        <f t="shared" si="6"/>
        <v>125487</v>
      </c>
      <c r="H75" s="14"/>
      <c r="I75" s="69">
        <v>2140</v>
      </c>
      <c r="J75" s="195">
        <f t="shared" si="7"/>
        <v>96925</v>
      </c>
      <c r="K75" s="195">
        <f t="shared" si="7"/>
        <v>99416</v>
      </c>
      <c r="L75" s="195">
        <f t="shared" si="7"/>
        <v>110887</v>
      </c>
      <c r="M75" s="195">
        <f t="shared" si="7"/>
        <v>124154</v>
      </c>
      <c r="N75" s="196">
        <f t="shared" si="7"/>
        <v>138059</v>
      </c>
      <c r="O75" s="14"/>
    </row>
    <row r="76" spans="1:15" ht="16.5" customHeight="1" x14ac:dyDescent="0.25">
      <c r="A76" s="14"/>
      <c r="B76" s="69">
        <v>2165</v>
      </c>
      <c r="C76" s="195">
        <f t="shared" si="6"/>
        <v>89046</v>
      </c>
      <c r="D76" s="195">
        <f t="shared" si="6"/>
        <v>91479</v>
      </c>
      <c r="E76" s="195">
        <f t="shared" si="6"/>
        <v>102023</v>
      </c>
      <c r="F76" s="195">
        <f t="shared" si="6"/>
        <v>114016</v>
      </c>
      <c r="G76" s="196">
        <f t="shared" si="6"/>
        <v>126877</v>
      </c>
      <c r="H76" s="14"/>
      <c r="I76" s="69">
        <v>2165</v>
      </c>
      <c r="J76" s="195">
        <f t="shared" si="7"/>
        <v>97910</v>
      </c>
      <c r="K76" s="195">
        <f t="shared" si="7"/>
        <v>100633</v>
      </c>
      <c r="L76" s="195">
        <f t="shared" si="7"/>
        <v>112220</v>
      </c>
      <c r="M76" s="195">
        <f t="shared" si="7"/>
        <v>125487</v>
      </c>
      <c r="N76" s="196">
        <f t="shared" si="7"/>
        <v>139565</v>
      </c>
      <c r="O76" s="14"/>
    </row>
    <row r="77" spans="1:15" ht="16.5" customHeight="1" x14ac:dyDescent="0.25">
      <c r="A77" s="14"/>
      <c r="B77" s="69">
        <v>2190</v>
      </c>
      <c r="C77" s="195">
        <f t="shared" si="6"/>
        <v>89973</v>
      </c>
      <c r="D77" s="195">
        <f t="shared" si="6"/>
        <v>92580</v>
      </c>
      <c r="E77" s="195">
        <f t="shared" si="6"/>
        <v>103240</v>
      </c>
      <c r="F77" s="195">
        <f t="shared" si="6"/>
        <v>115232</v>
      </c>
      <c r="G77" s="196">
        <f t="shared" si="6"/>
        <v>128210</v>
      </c>
      <c r="H77" s="14"/>
      <c r="I77" s="69">
        <v>2190</v>
      </c>
      <c r="J77" s="195">
        <f t="shared" si="7"/>
        <v>99011</v>
      </c>
      <c r="K77" s="195">
        <f t="shared" si="7"/>
        <v>101849</v>
      </c>
      <c r="L77" s="195">
        <f t="shared" si="7"/>
        <v>113610</v>
      </c>
      <c r="M77" s="195">
        <f t="shared" si="7"/>
        <v>126703</v>
      </c>
      <c r="N77" s="196">
        <f t="shared" si="7"/>
        <v>141071</v>
      </c>
      <c r="O77" s="14"/>
    </row>
    <row r="78" spans="1:15" ht="16.5" customHeight="1" thickBot="1" x14ac:dyDescent="0.3">
      <c r="A78" s="14"/>
      <c r="B78" s="70">
        <v>2215</v>
      </c>
      <c r="C78" s="197">
        <f t="shared" si="6"/>
        <v>90958</v>
      </c>
      <c r="D78" s="197">
        <f t="shared" si="6"/>
        <v>93681</v>
      </c>
      <c r="E78" s="197">
        <f t="shared" si="6"/>
        <v>104456</v>
      </c>
      <c r="F78" s="197">
        <f t="shared" si="6"/>
        <v>116449</v>
      </c>
      <c r="G78" s="198">
        <f t="shared" si="6"/>
        <v>129600</v>
      </c>
      <c r="H78" s="14"/>
      <c r="I78" s="70">
        <v>2215</v>
      </c>
      <c r="J78" s="197">
        <f t="shared" si="7"/>
        <v>100111</v>
      </c>
      <c r="K78" s="197">
        <f t="shared" si="7"/>
        <v>103124</v>
      </c>
      <c r="L78" s="197">
        <f t="shared" si="7"/>
        <v>115001</v>
      </c>
      <c r="M78" s="197">
        <f t="shared" si="7"/>
        <v>128094</v>
      </c>
      <c r="N78" s="198">
        <f t="shared" si="7"/>
        <v>142578</v>
      </c>
      <c r="O78" s="14"/>
    </row>
    <row r="79" spans="1:15" ht="25.5" customHeight="1" x14ac:dyDescent="0.25">
      <c r="A79" s="877" t="s">
        <v>484</v>
      </c>
      <c r="B79" s="877"/>
      <c r="C79" s="877"/>
      <c r="D79" s="877"/>
      <c r="E79" s="877"/>
      <c r="F79" s="877"/>
      <c r="G79" s="877"/>
      <c r="H79" s="877"/>
      <c r="I79" s="877"/>
      <c r="J79" s="877"/>
      <c r="K79" s="877"/>
      <c r="L79" s="877"/>
      <c r="M79" s="877"/>
      <c r="N79" s="877"/>
      <c r="O79" s="14"/>
    </row>
    <row r="80" spans="1:15" x14ac:dyDescent="0.25">
      <c r="A80" s="140" t="s">
        <v>483</v>
      </c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</row>
    <row r="81" spans="1:15" ht="17.25" x14ac:dyDescent="0.3">
      <c r="A81" s="80" t="s">
        <v>876</v>
      </c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</row>
    <row r="82" spans="1:15" ht="15.75" hidden="1" thickBot="1" x14ac:dyDescent="0.3"/>
    <row r="83" spans="1:15" s="81" customFormat="1" ht="15.75" hidden="1" thickBot="1" x14ac:dyDescent="0.3">
      <c r="A83" s="81" t="s">
        <v>825</v>
      </c>
      <c r="D83" s="82">
        <f>Курс_прайса*Региональная_наценка_SDN2*Розничная_наценка_SDN2*Дилерская_наценка_SDN2*(1-ЦУ_SDN2)</f>
        <v>57.934800000000003</v>
      </c>
    </row>
    <row r="84" spans="1:15" s="81" customFormat="1" hidden="1" x14ac:dyDescent="0.25">
      <c r="A84" s="81" t="s">
        <v>398</v>
      </c>
      <c r="I84" s="81" t="s">
        <v>687</v>
      </c>
    </row>
    <row r="85" spans="1:15" s="81" customFormat="1" ht="15.75" hidden="1" thickBot="1" x14ac:dyDescent="0.3">
      <c r="A85" s="81" t="s">
        <v>399</v>
      </c>
    </row>
    <row r="86" spans="1:15" s="81" customFormat="1" hidden="1" x14ac:dyDescent="0.25">
      <c r="B86" s="94" t="s">
        <v>106</v>
      </c>
      <c r="C86" s="95">
        <v>875</v>
      </c>
      <c r="D86" s="95">
        <v>900</v>
      </c>
      <c r="E86" s="95">
        <v>1000</v>
      </c>
      <c r="F86" s="95">
        <v>1125</v>
      </c>
      <c r="G86" s="96">
        <v>1250</v>
      </c>
      <c r="I86" s="94" t="s">
        <v>106</v>
      </c>
      <c r="J86" s="95">
        <v>875</v>
      </c>
      <c r="K86" s="95">
        <v>900</v>
      </c>
      <c r="L86" s="95">
        <v>1000</v>
      </c>
      <c r="M86" s="95">
        <v>1125</v>
      </c>
      <c r="N86" s="96">
        <v>1250</v>
      </c>
    </row>
    <row r="87" spans="1:15" s="81" customFormat="1" hidden="1" x14ac:dyDescent="0.25">
      <c r="B87" s="97">
        <v>1895</v>
      </c>
      <c r="C87" s="84">
        <v>1274</v>
      </c>
      <c r="D87" s="84">
        <v>1311</v>
      </c>
      <c r="E87" s="84">
        <v>1465</v>
      </c>
      <c r="F87" s="84">
        <v>1636</v>
      </c>
      <c r="G87" s="98">
        <v>1828</v>
      </c>
      <c r="I87" s="97">
        <v>1895</v>
      </c>
      <c r="J87" s="84">
        <v>1402</v>
      </c>
      <c r="K87" s="84">
        <v>1442</v>
      </c>
      <c r="L87" s="84">
        <v>1612</v>
      </c>
      <c r="M87" s="84">
        <v>1799</v>
      </c>
      <c r="N87" s="98">
        <v>2010</v>
      </c>
    </row>
    <row r="88" spans="1:15" s="81" customFormat="1" hidden="1" x14ac:dyDescent="0.25">
      <c r="B88" s="97">
        <v>2000</v>
      </c>
      <c r="C88" s="84">
        <v>1348</v>
      </c>
      <c r="D88" s="84">
        <v>1386</v>
      </c>
      <c r="E88" s="84">
        <v>1528</v>
      </c>
      <c r="F88" s="84">
        <v>1733</v>
      </c>
      <c r="G88" s="98">
        <v>1913</v>
      </c>
      <c r="I88" s="97">
        <v>2000</v>
      </c>
      <c r="J88" s="84">
        <v>1483</v>
      </c>
      <c r="K88" s="84">
        <v>1525</v>
      </c>
      <c r="L88" s="84">
        <v>1681</v>
      </c>
      <c r="M88" s="84">
        <v>1906</v>
      </c>
      <c r="N88" s="98">
        <v>2104</v>
      </c>
    </row>
    <row r="89" spans="1:15" s="81" customFormat="1" hidden="1" x14ac:dyDescent="0.25">
      <c r="B89" s="97">
        <v>2125</v>
      </c>
      <c r="C89" s="84">
        <v>1433</v>
      </c>
      <c r="D89" s="84">
        <v>1469</v>
      </c>
      <c r="E89" s="84">
        <v>1636</v>
      </c>
      <c r="F89" s="84">
        <v>1835</v>
      </c>
      <c r="G89" s="98">
        <v>2042</v>
      </c>
      <c r="I89" s="97">
        <v>2125</v>
      </c>
      <c r="J89" s="84">
        <v>1577</v>
      </c>
      <c r="K89" s="84">
        <v>1616</v>
      </c>
      <c r="L89" s="84">
        <v>1799</v>
      </c>
      <c r="M89" s="84">
        <v>2018</v>
      </c>
      <c r="N89" s="98">
        <v>2246</v>
      </c>
    </row>
    <row r="90" spans="1:15" s="81" customFormat="1" ht="15.75" hidden="1" thickBot="1" x14ac:dyDescent="0.3">
      <c r="B90" s="99">
        <v>2250</v>
      </c>
      <c r="C90" s="100">
        <v>1511</v>
      </c>
      <c r="D90" s="100">
        <v>1554</v>
      </c>
      <c r="E90" s="100">
        <v>1733</v>
      </c>
      <c r="F90" s="100">
        <v>1936</v>
      </c>
      <c r="G90" s="101">
        <v>2149</v>
      </c>
      <c r="I90" s="99">
        <v>2250</v>
      </c>
      <c r="J90" s="100">
        <v>1662</v>
      </c>
      <c r="K90" s="100">
        <v>1710</v>
      </c>
      <c r="L90" s="100">
        <v>1906</v>
      </c>
      <c r="M90" s="100">
        <v>2129</v>
      </c>
      <c r="N90" s="101">
        <v>2364</v>
      </c>
    </row>
    <row r="91" spans="1:15" s="81" customFormat="1" hidden="1" x14ac:dyDescent="0.25"/>
    <row r="92" spans="1:15" s="81" customFormat="1" hidden="1" x14ac:dyDescent="0.25">
      <c r="G92" s="81" t="s">
        <v>485</v>
      </c>
    </row>
    <row r="93" spans="1:15" s="81" customFormat="1" ht="15.75" hidden="1" thickBot="1" x14ac:dyDescent="0.3">
      <c r="B93" s="81" t="s">
        <v>400</v>
      </c>
      <c r="I93" s="81" t="s">
        <v>401</v>
      </c>
    </row>
    <row r="94" spans="1:15" s="81" customFormat="1" hidden="1" x14ac:dyDescent="0.25">
      <c r="B94" s="94" t="s">
        <v>106</v>
      </c>
      <c r="C94" s="95">
        <v>875</v>
      </c>
      <c r="D94" s="95">
        <v>900</v>
      </c>
      <c r="E94" s="95">
        <v>1000</v>
      </c>
      <c r="F94" s="95">
        <v>1125</v>
      </c>
      <c r="G94" s="96">
        <v>1250</v>
      </c>
      <c r="I94" s="94" t="s">
        <v>106</v>
      </c>
      <c r="J94" s="95">
        <v>875</v>
      </c>
      <c r="K94" s="95">
        <v>900</v>
      </c>
      <c r="L94" s="95">
        <v>1000</v>
      </c>
      <c r="M94" s="95">
        <v>1125</v>
      </c>
      <c r="N94" s="96">
        <v>1250</v>
      </c>
    </row>
    <row r="95" spans="1:15" s="81" customFormat="1" hidden="1" x14ac:dyDescent="0.25">
      <c r="B95" s="97">
        <v>1950</v>
      </c>
      <c r="C95" s="84">
        <v>1329</v>
      </c>
      <c r="D95" s="84">
        <v>1367</v>
      </c>
      <c r="E95" s="84">
        <v>1487</v>
      </c>
      <c r="F95" s="84">
        <v>1714</v>
      </c>
      <c r="G95" s="98">
        <v>1874</v>
      </c>
      <c r="I95" s="97">
        <v>1950</v>
      </c>
      <c r="J95" s="84">
        <v>1461</v>
      </c>
      <c r="K95" s="84">
        <v>1504</v>
      </c>
      <c r="L95" s="84">
        <v>1636</v>
      </c>
      <c r="M95" s="84">
        <v>1886</v>
      </c>
      <c r="N95" s="98">
        <v>2062</v>
      </c>
    </row>
    <row r="96" spans="1:15" s="81" customFormat="1" hidden="1" x14ac:dyDescent="0.25">
      <c r="B96" s="97">
        <v>1975</v>
      </c>
      <c r="C96" s="84">
        <v>1358</v>
      </c>
      <c r="D96" s="84">
        <v>1395</v>
      </c>
      <c r="E96" s="84">
        <v>1525</v>
      </c>
      <c r="F96" s="84">
        <v>1749</v>
      </c>
      <c r="G96" s="98">
        <v>1919</v>
      </c>
      <c r="I96" s="97">
        <v>1975</v>
      </c>
      <c r="J96" s="84">
        <v>1494</v>
      </c>
      <c r="K96" s="84">
        <v>1534</v>
      </c>
      <c r="L96" s="84">
        <v>1678</v>
      </c>
      <c r="M96" s="84">
        <v>1923</v>
      </c>
      <c r="N96" s="98">
        <v>2110</v>
      </c>
    </row>
    <row r="97" spans="2:14" s="81" customFormat="1" hidden="1" x14ac:dyDescent="0.25">
      <c r="B97" s="97">
        <v>2000</v>
      </c>
      <c r="C97" s="84">
        <v>1417</v>
      </c>
      <c r="D97" s="84">
        <v>1454</v>
      </c>
      <c r="E97" s="84">
        <v>1603</v>
      </c>
      <c r="F97" s="84">
        <v>1820</v>
      </c>
      <c r="G97" s="98">
        <v>2008</v>
      </c>
      <c r="I97" s="97">
        <v>2000</v>
      </c>
      <c r="J97" s="84">
        <v>1558</v>
      </c>
      <c r="K97" s="84">
        <v>1600</v>
      </c>
      <c r="L97" s="84">
        <v>1763</v>
      </c>
      <c r="M97" s="84">
        <v>2001</v>
      </c>
      <c r="N97" s="98">
        <v>2208</v>
      </c>
    </row>
    <row r="98" spans="2:14" s="81" customFormat="1" hidden="1" x14ac:dyDescent="0.25">
      <c r="B98" s="97">
        <v>2025</v>
      </c>
      <c r="C98" s="84">
        <v>1433</v>
      </c>
      <c r="D98" s="84">
        <v>1471</v>
      </c>
      <c r="E98" s="84">
        <v>1626</v>
      </c>
      <c r="F98" s="84">
        <v>1841</v>
      </c>
      <c r="G98" s="98">
        <v>2034</v>
      </c>
      <c r="I98" s="97">
        <v>2025</v>
      </c>
      <c r="J98" s="84">
        <v>1577</v>
      </c>
      <c r="K98" s="84">
        <v>1617</v>
      </c>
      <c r="L98" s="84">
        <v>1789</v>
      </c>
      <c r="M98" s="84">
        <v>2025</v>
      </c>
      <c r="N98" s="98">
        <v>2237</v>
      </c>
    </row>
    <row r="99" spans="2:14" s="81" customFormat="1" hidden="1" x14ac:dyDescent="0.25">
      <c r="B99" s="97">
        <v>2050</v>
      </c>
      <c r="C99" s="84">
        <v>1450</v>
      </c>
      <c r="D99" s="84">
        <v>1487</v>
      </c>
      <c r="E99" s="84">
        <v>1650</v>
      </c>
      <c r="F99" s="84">
        <v>1862</v>
      </c>
      <c r="G99" s="98">
        <v>2060</v>
      </c>
      <c r="I99" s="97">
        <v>2050</v>
      </c>
      <c r="J99" s="84">
        <v>1596</v>
      </c>
      <c r="K99" s="84">
        <v>1636</v>
      </c>
      <c r="L99" s="84">
        <v>1815</v>
      </c>
      <c r="M99" s="84">
        <v>2048</v>
      </c>
      <c r="N99" s="98">
        <v>2265</v>
      </c>
    </row>
    <row r="100" spans="2:14" s="81" customFormat="1" hidden="1" x14ac:dyDescent="0.25">
      <c r="B100" s="97">
        <v>2075</v>
      </c>
      <c r="C100" s="84">
        <v>1466</v>
      </c>
      <c r="D100" s="84">
        <v>1504</v>
      </c>
      <c r="E100" s="84">
        <v>1673</v>
      </c>
      <c r="F100" s="84">
        <v>1883</v>
      </c>
      <c r="G100" s="98">
        <v>2086</v>
      </c>
      <c r="I100" s="97">
        <v>2075</v>
      </c>
      <c r="J100" s="84">
        <v>1612</v>
      </c>
      <c r="K100" s="84">
        <v>1655</v>
      </c>
      <c r="L100" s="84">
        <v>1841</v>
      </c>
      <c r="M100" s="84">
        <v>2072</v>
      </c>
      <c r="N100" s="98">
        <v>2296</v>
      </c>
    </row>
    <row r="101" spans="2:14" s="81" customFormat="1" hidden="1" x14ac:dyDescent="0.25">
      <c r="B101" s="97">
        <v>2100</v>
      </c>
      <c r="C101" s="84">
        <v>1483</v>
      </c>
      <c r="D101" s="84">
        <v>1520</v>
      </c>
      <c r="E101" s="84">
        <v>1697</v>
      </c>
      <c r="F101" s="84">
        <v>1904</v>
      </c>
      <c r="G101" s="98">
        <v>2112</v>
      </c>
      <c r="I101" s="97">
        <v>2100</v>
      </c>
      <c r="J101" s="84">
        <v>1631</v>
      </c>
      <c r="K101" s="84">
        <v>1673</v>
      </c>
      <c r="L101" s="84">
        <v>1867</v>
      </c>
      <c r="M101" s="84">
        <v>2095</v>
      </c>
      <c r="N101" s="98">
        <v>2324</v>
      </c>
    </row>
    <row r="102" spans="2:14" s="81" customFormat="1" hidden="1" x14ac:dyDescent="0.25">
      <c r="B102" s="97">
        <v>2125</v>
      </c>
      <c r="C102" s="84">
        <v>1504</v>
      </c>
      <c r="D102" s="84">
        <v>1541</v>
      </c>
      <c r="E102" s="84">
        <v>1718</v>
      </c>
      <c r="F102" s="84">
        <v>1926</v>
      </c>
      <c r="G102" s="98">
        <v>2143</v>
      </c>
      <c r="I102" s="97">
        <v>2125</v>
      </c>
      <c r="J102" s="84">
        <v>1655</v>
      </c>
      <c r="K102" s="84">
        <v>1695</v>
      </c>
      <c r="L102" s="84">
        <v>1890</v>
      </c>
      <c r="M102" s="84">
        <v>2119</v>
      </c>
      <c r="N102" s="98">
        <v>2357</v>
      </c>
    </row>
    <row r="103" spans="2:14" s="81" customFormat="1" hidden="1" x14ac:dyDescent="0.25">
      <c r="B103" s="97">
        <v>2150</v>
      </c>
      <c r="C103" s="84">
        <v>1520</v>
      </c>
      <c r="D103" s="84">
        <v>1560</v>
      </c>
      <c r="E103" s="84">
        <v>1739</v>
      </c>
      <c r="F103" s="84">
        <v>1947</v>
      </c>
      <c r="G103" s="98">
        <v>2166</v>
      </c>
      <c r="I103" s="97">
        <v>2150</v>
      </c>
      <c r="J103" s="84">
        <v>1673</v>
      </c>
      <c r="K103" s="84">
        <v>1716</v>
      </c>
      <c r="L103" s="84">
        <v>1914</v>
      </c>
      <c r="M103" s="84">
        <v>2143</v>
      </c>
      <c r="N103" s="98">
        <v>2383</v>
      </c>
    </row>
    <row r="104" spans="2:14" s="81" customFormat="1" hidden="1" x14ac:dyDescent="0.25">
      <c r="B104" s="97">
        <v>2175</v>
      </c>
      <c r="C104" s="84">
        <v>1537</v>
      </c>
      <c r="D104" s="84">
        <v>1579</v>
      </c>
      <c r="E104" s="84">
        <v>1761</v>
      </c>
      <c r="F104" s="84">
        <v>1968</v>
      </c>
      <c r="G104" s="98">
        <v>2190</v>
      </c>
      <c r="I104" s="97">
        <v>2175</v>
      </c>
      <c r="J104" s="84">
        <v>1690</v>
      </c>
      <c r="K104" s="84">
        <v>1737</v>
      </c>
      <c r="L104" s="84">
        <v>1937</v>
      </c>
      <c r="M104" s="84">
        <v>2166</v>
      </c>
      <c r="N104" s="98">
        <v>2409</v>
      </c>
    </row>
    <row r="105" spans="2:14" s="81" customFormat="1" hidden="1" x14ac:dyDescent="0.25">
      <c r="B105" s="97">
        <v>2200</v>
      </c>
      <c r="C105" s="84">
        <v>1553</v>
      </c>
      <c r="D105" s="84">
        <v>1598</v>
      </c>
      <c r="E105" s="84">
        <v>1782</v>
      </c>
      <c r="F105" s="84">
        <v>1989</v>
      </c>
      <c r="G105" s="98">
        <v>2213</v>
      </c>
      <c r="I105" s="97">
        <v>2200</v>
      </c>
      <c r="J105" s="84">
        <v>1709</v>
      </c>
      <c r="K105" s="84">
        <v>1758</v>
      </c>
      <c r="L105" s="84">
        <v>1961</v>
      </c>
      <c r="M105" s="84">
        <v>2187</v>
      </c>
      <c r="N105" s="98">
        <v>2435</v>
      </c>
    </row>
    <row r="106" spans="2:14" s="81" customFormat="1" hidden="1" x14ac:dyDescent="0.25">
      <c r="B106" s="97">
        <v>2225</v>
      </c>
      <c r="C106" s="84">
        <v>1570</v>
      </c>
      <c r="D106" s="84">
        <v>1617</v>
      </c>
      <c r="E106" s="84">
        <v>1803</v>
      </c>
      <c r="F106" s="84">
        <v>2010</v>
      </c>
      <c r="G106" s="98">
        <v>2237</v>
      </c>
      <c r="I106" s="97">
        <v>2225</v>
      </c>
      <c r="J106" s="84">
        <v>1728</v>
      </c>
      <c r="K106" s="84">
        <v>1780</v>
      </c>
      <c r="L106" s="84">
        <v>1985</v>
      </c>
      <c r="M106" s="84">
        <v>2211</v>
      </c>
      <c r="N106" s="98">
        <v>2461</v>
      </c>
    </row>
    <row r="107" spans="2:14" s="81" customFormat="1" hidden="1" x14ac:dyDescent="0.25">
      <c r="B107" s="97">
        <v>2250</v>
      </c>
      <c r="C107" s="84">
        <v>1586</v>
      </c>
      <c r="D107" s="84">
        <v>1631</v>
      </c>
      <c r="E107" s="84">
        <v>1820</v>
      </c>
      <c r="F107" s="84">
        <v>2032</v>
      </c>
      <c r="G107" s="98">
        <v>2258</v>
      </c>
      <c r="I107" s="97">
        <v>2250</v>
      </c>
      <c r="J107" s="84">
        <v>1744</v>
      </c>
      <c r="K107" s="84">
        <v>1794</v>
      </c>
      <c r="L107" s="84">
        <v>2001</v>
      </c>
      <c r="M107" s="84">
        <v>2234</v>
      </c>
      <c r="N107" s="98">
        <v>2484</v>
      </c>
    </row>
    <row r="108" spans="2:14" s="81" customFormat="1" ht="15.75" hidden="1" thickBot="1" x14ac:dyDescent="0.3">
      <c r="B108" s="99">
        <v>2275</v>
      </c>
      <c r="C108" s="100">
        <v>1603</v>
      </c>
      <c r="D108" s="100">
        <v>1645</v>
      </c>
      <c r="E108" s="100">
        <v>1836</v>
      </c>
      <c r="F108" s="100">
        <v>2053</v>
      </c>
      <c r="G108" s="101">
        <v>2279</v>
      </c>
      <c r="I108" s="99">
        <v>2275</v>
      </c>
      <c r="J108" s="100">
        <v>1763</v>
      </c>
      <c r="K108" s="100">
        <v>1810</v>
      </c>
      <c r="L108" s="100">
        <v>2020</v>
      </c>
      <c r="M108" s="100">
        <v>2258</v>
      </c>
      <c r="N108" s="101">
        <v>2508</v>
      </c>
    </row>
    <row r="109" spans="2:14" s="81" customFormat="1" hidden="1" x14ac:dyDescent="0.25"/>
    <row r="110" spans="2:14" s="81" customFormat="1" ht="15.75" hidden="1" thickBot="1" x14ac:dyDescent="0.3">
      <c r="B110" s="81" t="s">
        <v>400</v>
      </c>
      <c r="I110" s="81" t="s">
        <v>401</v>
      </c>
    </row>
    <row r="111" spans="2:14" s="81" customFormat="1" hidden="1" x14ac:dyDescent="0.25">
      <c r="B111" s="94" t="s">
        <v>106</v>
      </c>
      <c r="C111" s="95">
        <v>875</v>
      </c>
      <c r="D111" s="95">
        <v>900</v>
      </c>
      <c r="E111" s="95">
        <v>1000</v>
      </c>
      <c r="F111" s="95">
        <v>1125</v>
      </c>
      <c r="G111" s="96">
        <v>1250</v>
      </c>
      <c r="I111" s="94" t="s">
        <v>106</v>
      </c>
      <c r="J111" s="95">
        <v>875</v>
      </c>
      <c r="K111" s="95">
        <v>900</v>
      </c>
      <c r="L111" s="95">
        <v>1000</v>
      </c>
      <c r="M111" s="95">
        <v>1125</v>
      </c>
      <c r="N111" s="96">
        <v>1250</v>
      </c>
    </row>
    <row r="112" spans="2:14" s="81" customFormat="1" hidden="1" x14ac:dyDescent="0.25">
      <c r="B112" s="97">
        <v>1930</v>
      </c>
      <c r="C112" s="84">
        <v>1301</v>
      </c>
      <c r="D112" s="84">
        <v>1339</v>
      </c>
      <c r="E112" s="84">
        <v>1450</v>
      </c>
      <c r="F112" s="84">
        <v>1678</v>
      </c>
      <c r="G112" s="98">
        <v>1829</v>
      </c>
      <c r="I112" s="97">
        <v>1930</v>
      </c>
      <c r="J112" s="84">
        <v>1428</v>
      </c>
      <c r="K112" s="84">
        <v>1473</v>
      </c>
      <c r="L112" s="84">
        <v>1593</v>
      </c>
      <c r="M112" s="84">
        <v>1848</v>
      </c>
      <c r="N112" s="98">
        <v>2015</v>
      </c>
    </row>
    <row r="113" spans="2:14" s="81" customFormat="1" hidden="1" x14ac:dyDescent="0.25">
      <c r="B113" s="97">
        <v>1955</v>
      </c>
      <c r="C113" s="84">
        <v>1329</v>
      </c>
      <c r="D113" s="84">
        <v>1367</v>
      </c>
      <c r="E113" s="84">
        <v>1487</v>
      </c>
      <c r="F113" s="84">
        <v>1714</v>
      </c>
      <c r="G113" s="98">
        <v>1874</v>
      </c>
      <c r="I113" s="97">
        <v>1955</v>
      </c>
      <c r="J113" s="84">
        <v>1461</v>
      </c>
      <c r="K113" s="84">
        <v>1504</v>
      </c>
      <c r="L113" s="84">
        <v>1636</v>
      </c>
      <c r="M113" s="84">
        <v>1886</v>
      </c>
      <c r="N113" s="98">
        <v>2062</v>
      </c>
    </row>
    <row r="114" spans="2:14" s="81" customFormat="1" hidden="1" x14ac:dyDescent="0.25">
      <c r="B114" s="97">
        <v>1980</v>
      </c>
      <c r="C114" s="84">
        <v>1358</v>
      </c>
      <c r="D114" s="84">
        <v>1395</v>
      </c>
      <c r="E114" s="84">
        <v>1525</v>
      </c>
      <c r="F114" s="84">
        <v>1749</v>
      </c>
      <c r="G114" s="98">
        <v>1919</v>
      </c>
      <c r="I114" s="97">
        <v>1980</v>
      </c>
      <c r="J114" s="84">
        <v>1494</v>
      </c>
      <c r="K114" s="84">
        <v>1534</v>
      </c>
      <c r="L114" s="84">
        <v>1678</v>
      </c>
      <c r="M114" s="84">
        <v>1923</v>
      </c>
      <c r="N114" s="98">
        <v>2110</v>
      </c>
    </row>
    <row r="115" spans="2:14" s="81" customFormat="1" hidden="1" x14ac:dyDescent="0.25">
      <c r="B115" s="97">
        <v>2005</v>
      </c>
      <c r="C115" s="84">
        <v>1417</v>
      </c>
      <c r="D115" s="84">
        <v>1454</v>
      </c>
      <c r="E115" s="84">
        <v>1603</v>
      </c>
      <c r="F115" s="84">
        <v>1820</v>
      </c>
      <c r="G115" s="98">
        <v>2008</v>
      </c>
      <c r="I115" s="97">
        <v>2005</v>
      </c>
      <c r="J115" s="84">
        <v>1558</v>
      </c>
      <c r="K115" s="84">
        <v>1600</v>
      </c>
      <c r="L115" s="84">
        <v>1763</v>
      </c>
      <c r="M115" s="84">
        <v>2001</v>
      </c>
      <c r="N115" s="98">
        <v>2208</v>
      </c>
    </row>
    <row r="116" spans="2:14" s="81" customFormat="1" hidden="1" x14ac:dyDescent="0.25">
      <c r="B116" s="97">
        <v>2030</v>
      </c>
      <c r="C116" s="84">
        <v>1433</v>
      </c>
      <c r="D116" s="84">
        <v>1471</v>
      </c>
      <c r="E116" s="84">
        <v>1626</v>
      </c>
      <c r="F116" s="84">
        <v>1841</v>
      </c>
      <c r="G116" s="98">
        <v>2034</v>
      </c>
      <c r="I116" s="97">
        <v>2030</v>
      </c>
      <c r="J116" s="84">
        <v>1577</v>
      </c>
      <c r="K116" s="84">
        <v>1617</v>
      </c>
      <c r="L116" s="84">
        <v>1789</v>
      </c>
      <c r="M116" s="84">
        <v>2025</v>
      </c>
      <c r="N116" s="98">
        <v>2237</v>
      </c>
    </row>
    <row r="117" spans="2:14" s="81" customFormat="1" hidden="1" x14ac:dyDescent="0.25">
      <c r="B117" s="97">
        <v>2055</v>
      </c>
      <c r="C117" s="84">
        <v>1450</v>
      </c>
      <c r="D117" s="84">
        <v>1487</v>
      </c>
      <c r="E117" s="84">
        <v>1650</v>
      </c>
      <c r="F117" s="84">
        <v>1862</v>
      </c>
      <c r="G117" s="98">
        <v>2060</v>
      </c>
      <c r="I117" s="97">
        <v>2055</v>
      </c>
      <c r="J117" s="84">
        <v>1596</v>
      </c>
      <c r="K117" s="84">
        <v>1636</v>
      </c>
      <c r="L117" s="84">
        <v>1815</v>
      </c>
      <c r="M117" s="84">
        <v>2048</v>
      </c>
      <c r="N117" s="98">
        <v>2265</v>
      </c>
    </row>
    <row r="118" spans="2:14" s="81" customFormat="1" hidden="1" x14ac:dyDescent="0.25">
      <c r="B118" s="97">
        <v>2080</v>
      </c>
      <c r="C118" s="84">
        <v>1466</v>
      </c>
      <c r="D118" s="84">
        <v>1504</v>
      </c>
      <c r="E118" s="84">
        <v>1673</v>
      </c>
      <c r="F118" s="84">
        <v>1883</v>
      </c>
      <c r="G118" s="98">
        <v>2086</v>
      </c>
      <c r="I118" s="97">
        <v>2080</v>
      </c>
      <c r="J118" s="84">
        <v>1612</v>
      </c>
      <c r="K118" s="84">
        <v>1655</v>
      </c>
      <c r="L118" s="84">
        <v>1841</v>
      </c>
      <c r="M118" s="84">
        <v>2072</v>
      </c>
      <c r="N118" s="98">
        <v>2296</v>
      </c>
    </row>
    <row r="119" spans="2:14" s="81" customFormat="1" hidden="1" x14ac:dyDescent="0.25">
      <c r="B119" s="97">
        <v>2105</v>
      </c>
      <c r="C119" s="84">
        <v>1483</v>
      </c>
      <c r="D119" s="84">
        <v>1520</v>
      </c>
      <c r="E119" s="84">
        <v>1697</v>
      </c>
      <c r="F119" s="84">
        <v>1904</v>
      </c>
      <c r="G119" s="98">
        <v>2112</v>
      </c>
      <c r="I119" s="97">
        <v>2105</v>
      </c>
      <c r="J119" s="84">
        <v>1631</v>
      </c>
      <c r="K119" s="84">
        <v>1673</v>
      </c>
      <c r="L119" s="84">
        <v>1867</v>
      </c>
      <c r="M119" s="84">
        <v>2095</v>
      </c>
      <c r="N119" s="98">
        <v>2324</v>
      </c>
    </row>
    <row r="120" spans="2:14" s="81" customFormat="1" hidden="1" x14ac:dyDescent="0.25">
      <c r="B120" s="97">
        <v>2130</v>
      </c>
      <c r="C120" s="84">
        <v>1504</v>
      </c>
      <c r="D120" s="84">
        <v>1541</v>
      </c>
      <c r="E120" s="84">
        <v>1718</v>
      </c>
      <c r="F120" s="84">
        <v>1926</v>
      </c>
      <c r="G120" s="98">
        <v>2143</v>
      </c>
      <c r="I120" s="97">
        <v>2130</v>
      </c>
      <c r="J120" s="84">
        <v>1655</v>
      </c>
      <c r="K120" s="84">
        <v>1695</v>
      </c>
      <c r="L120" s="84">
        <v>1890</v>
      </c>
      <c r="M120" s="84">
        <v>2119</v>
      </c>
      <c r="N120" s="98">
        <v>2357</v>
      </c>
    </row>
    <row r="121" spans="2:14" s="81" customFormat="1" hidden="1" x14ac:dyDescent="0.25">
      <c r="B121" s="97">
        <v>2155</v>
      </c>
      <c r="C121" s="84">
        <v>1520</v>
      </c>
      <c r="D121" s="84">
        <v>1560</v>
      </c>
      <c r="E121" s="84">
        <v>1739</v>
      </c>
      <c r="F121" s="84">
        <v>1947</v>
      </c>
      <c r="G121" s="98">
        <v>2166</v>
      </c>
      <c r="I121" s="97">
        <v>2155</v>
      </c>
      <c r="J121" s="84">
        <v>1673</v>
      </c>
      <c r="K121" s="84">
        <v>1716</v>
      </c>
      <c r="L121" s="84">
        <v>1914</v>
      </c>
      <c r="M121" s="84">
        <v>2143</v>
      </c>
      <c r="N121" s="98">
        <v>2383</v>
      </c>
    </row>
    <row r="122" spans="2:14" s="81" customFormat="1" hidden="1" x14ac:dyDescent="0.25">
      <c r="B122" s="97">
        <v>2180</v>
      </c>
      <c r="C122" s="84">
        <v>1537</v>
      </c>
      <c r="D122" s="84">
        <v>1579</v>
      </c>
      <c r="E122" s="84">
        <v>1761</v>
      </c>
      <c r="F122" s="84">
        <v>1968</v>
      </c>
      <c r="G122" s="98">
        <v>2190</v>
      </c>
      <c r="I122" s="97">
        <v>2180</v>
      </c>
      <c r="J122" s="84">
        <v>1690</v>
      </c>
      <c r="K122" s="84">
        <v>1737</v>
      </c>
      <c r="L122" s="84">
        <v>1937</v>
      </c>
      <c r="M122" s="84">
        <v>2166</v>
      </c>
      <c r="N122" s="98">
        <v>2409</v>
      </c>
    </row>
    <row r="123" spans="2:14" s="81" customFormat="1" hidden="1" x14ac:dyDescent="0.25">
      <c r="B123" s="97">
        <v>2205</v>
      </c>
      <c r="C123" s="84">
        <v>1553</v>
      </c>
      <c r="D123" s="84">
        <v>1598</v>
      </c>
      <c r="E123" s="84">
        <v>1782</v>
      </c>
      <c r="F123" s="84">
        <v>1989</v>
      </c>
      <c r="G123" s="98">
        <v>2213</v>
      </c>
      <c r="I123" s="97">
        <v>2205</v>
      </c>
      <c r="J123" s="84">
        <v>1709</v>
      </c>
      <c r="K123" s="84">
        <v>1758</v>
      </c>
      <c r="L123" s="84">
        <v>1961</v>
      </c>
      <c r="M123" s="84">
        <v>2187</v>
      </c>
      <c r="N123" s="98">
        <v>2435</v>
      </c>
    </row>
    <row r="124" spans="2:14" s="81" customFormat="1" hidden="1" x14ac:dyDescent="0.25">
      <c r="B124" s="97">
        <v>2230</v>
      </c>
      <c r="C124" s="84">
        <v>1570</v>
      </c>
      <c r="D124" s="84">
        <v>1617</v>
      </c>
      <c r="E124" s="84">
        <v>1803</v>
      </c>
      <c r="F124" s="84">
        <v>2010</v>
      </c>
      <c r="G124" s="98">
        <v>2237</v>
      </c>
      <c r="I124" s="97">
        <v>2230</v>
      </c>
      <c r="J124" s="84">
        <v>1728</v>
      </c>
      <c r="K124" s="84">
        <v>1780</v>
      </c>
      <c r="L124" s="84">
        <v>1985</v>
      </c>
      <c r="M124" s="84">
        <v>2211</v>
      </c>
      <c r="N124" s="98">
        <v>2461</v>
      </c>
    </row>
    <row r="125" spans="2:14" s="81" customFormat="1" ht="15.75" hidden="1" thickBot="1" x14ac:dyDescent="0.3">
      <c r="B125" s="99">
        <v>2255</v>
      </c>
      <c r="C125" s="100">
        <v>1586</v>
      </c>
      <c r="D125" s="100">
        <v>1631</v>
      </c>
      <c r="E125" s="100">
        <v>1820</v>
      </c>
      <c r="F125" s="100">
        <v>2032</v>
      </c>
      <c r="G125" s="101">
        <v>2258</v>
      </c>
      <c r="I125" s="99">
        <v>2255</v>
      </c>
      <c r="J125" s="100">
        <v>1744</v>
      </c>
      <c r="K125" s="100">
        <v>1794</v>
      </c>
      <c r="L125" s="100">
        <v>2001</v>
      </c>
      <c r="M125" s="100">
        <v>2234</v>
      </c>
      <c r="N125" s="101">
        <v>2484</v>
      </c>
    </row>
    <row r="126" spans="2:14" s="81" customFormat="1" hidden="1" x14ac:dyDescent="0.25"/>
    <row r="127" spans="2:14" s="81" customFormat="1" ht="15.75" hidden="1" thickBot="1" x14ac:dyDescent="0.3">
      <c r="B127" s="81" t="s">
        <v>400</v>
      </c>
      <c r="I127" s="81" t="s">
        <v>401</v>
      </c>
    </row>
    <row r="128" spans="2:14" s="81" customFormat="1" hidden="1" x14ac:dyDescent="0.25">
      <c r="B128" s="94" t="s">
        <v>106</v>
      </c>
      <c r="C128" s="95">
        <v>875</v>
      </c>
      <c r="D128" s="95">
        <v>900</v>
      </c>
      <c r="E128" s="95">
        <v>1000</v>
      </c>
      <c r="F128" s="95">
        <v>1125</v>
      </c>
      <c r="G128" s="96">
        <v>1250</v>
      </c>
      <c r="I128" s="94" t="s">
        <v>106</v>
      </c>
      <c r="J128" s="95">
        <v>875</v>
      </c>
      <c r="K128" s="95">
        <v>900</v>
      </c>
      <c r="L128" s="95">
        <v>1000</v>
      </c>
      <c r="M128" s="95">
        <v>1125</v>
      </c>
      <c r="N128" s="96">
        <v>1250</v>
      </c>
    </row>
    <row r="129" spans="2:14" s="81" customFormat="1" hidden="1" x14ac:dyDescent="0.25">
      <c r="B129" s="97">
        <v>1890</v>
      </c>
      <c r="C129" s="84">
        <v>1273</v>
      </c>
      <c r="D129" s="84">
        <v>1310</v>
      </c>
      <c r="E129" s="84">
        <v>1412</v>
      </c>
      <c r="F129" s="84">
        <v>1643</v>
      </c>
      <c r="G129" s="98">
        <v>1784</v>
      </c>
      <c r="I129" s="97">
        <v>1890</v>
      </c>
      <c r="J129" s="84">
        <v>1395</v>
      </c>
      <c r="K129" s="84">
        <v>1442</v>
      </c>
      <c r="L129" s="84">
        <v>1551</v>
      </c>
      <c r="M129" s="84">
        <v>1810</v>
      </c>
      <c r="N129" s="98">
        <v>1968</v>
      </c>
    </row>
    <row r="130" spans="2:14" s="81" customFormat="1" hidden="1" x14ac:dyDescent="0.25">
      <c r="B130" s="97">
        <v>1915</v>
      </c>
      <c r="C130" s="84">
        <v>1301</v>
      </c>
      <c r="D130" s="84">
        <v>1339</v>
      </c>
      <c r="E130" s="84">
        <v>1450</v>
      </c>
      <c r="F130" s="84">
        <v>1678</v>
      </c>
      <c r="G130" s="98">
        <v>1829</v>
      </c>
      <c r="I130" s="97">
        <v>1915</v>
      </c>
      <c r="J130" s="84">
        <v>1428</v>
      </c>
      <c r="K130" s="84">
        <v>1473</v>
      </c>
      <c r="L130" s="84">
        <v>1593</v>
      </c>
      <c r="M130" s="84">
        <v>1848</v>
      </c>
      <c r="N130" s="98">
        <v>2015</v>
      </c>
    </row>
    <row r="131" spans="2:14" s="81" customFormat="1" hidden="1" x14ac:dyDescent="0.25">
      <c r="B131" s="97">
        <v>1940</v>
      </c>
      <c r="C131" s="84">
        <v>1329</v>
      </c>
      <c r="D131" s="84">
        <v>1367</v>
      </c>
      <c r="E131" s="84">
        <v>1487</v>
      </c>
      <c r="F131" s="84">
        <v>1714</v>
      </c>
      <c r="G131" s="98">
        <v>1874</v>
      </c>
      <c r="I131" s="97">
        <v>1940</v>
      </c>
      <c r="J131" s="84">
        <v>1461</v>
      </c>
      <c r="K131" s="84">
        <v>1504</v>
      </c>
      <c r="L131" s="84">
        <v>1636</v>
      </c>
      <c r="M131" s="84">
        <v>1886</v>
      </c>
      <c r="N131" s="98">
        <v>2062</v>
      </c>
    </row>
    <row r="132" spans="2:14" s="81" customFormat="1" hidden="1" x14ac:dyDescent="0.25">
      <c r="B132" s="97">
        <v>1965</v>
      </c>
      <c r="C132" s="84">
        <v>1358</v>
      </c>
      <c r="D132" s="84">
        <v>1395</v>
      </c>
      <c r="E132" s="84">
        <v>1525</v>
      </c>
      <c r="F132" s="84">
        <v>1749</v>
      </c>
      <c r="G132" s="98">
        <v>1919</v>
      </c>
      <c r="I132" s="97">
        <v>1965</v>
      </c>
      <c r="J132" s="84">
        <v>1494</v>
      </c>
      <c r="K132" s="84">
        <v>1534</v>
      </c>
      <c r="L132" s="84">
        <v>1678</v>
      </c>
      <c r="M132" s="84">
        <v>1923</v>
      </c>
      <c r="N132" s="98">
        <v>2110</v>
      </c>
    </row>
    <row r="133" spans="2:14" s="81" customFormat="1" hidden="1" x14ac:dyDescent="0.25">
      <c r="B133" s="97">
        <v>1990</v>
      </c>
      <c r="C133" s="84">
        <v>1417</v>
      </c>
      <c r="D133" s="84">
        <v>1454</v>
      </c>
      <c r="E133" s="84">
        <v>1603</v>
      </c>
      <c r="F133" s="84">
        <v>1820</v>
      </c>
      <c r="G133" s="98">
        <v>2008</v>
      </c>
      <c r="I133" s="97">
        <v>1990</v>
      </c>
      <c r="J133" s="84">
        <v>1558</v>
      </c>
      <c r="K133" s="84">
        <v>1600</v>
      </c>
      <c r="L133" s="84">
        <v>1763</v>
      </c>
      <c r="M133" s="84">
        <v>2001</v>
      </c>
      <c r="N133" s="98">
        <v>2208</v>
      </c>
    </row>
    <row r="134" spans="2:14" s="81" customFormat="1" hidden="1" x14ac:dyDescent="0.25">
      <c r="B134" s="97">
        <v>2015</v>
      </c>
      <c r="C134" s="84">
        <v>1433</v>
      </c>
      <c r="D134" s="84">
        <v>1471</v>
      </c>
      <c r="E134" s="84">
        <v>1626</v>
      </c>
      <c r="F134" s="84">
        <v>1841</v>
      </c>
      <c r="G134" s="98">
        <v>2034</v>
      </c>
      <c r="I134" s="97">
        <v>2015</v>
      </c>
      <c r="J134" s="84">
        <v>1577</v>
      </c>
      <c r="K134" s="84">
        <v>1617</v>
      </c>
      <c r="L134" s="84">
        <v>1789</v>
      </c>
      <c r="M134" s="84">
        <v>2025</v>
      </c>
      <c r="N134" s="98">
        <v>2237</v>
      </c>
    </row>
    <row r="135" spans="2:14" s="81" customFormat="1" hidden="1" x14ac:dyDescent="0.25">
      <c r="B135" s="97">
        <v>2040</v>
      </c>
      <c r="C135" s="84">
        <v>1450</v>
      </c>
      <c r="D135" s="84">
        <v>1487</v>
      </c>
      <c r="E135" s="84">
        <v>1650</v>
      </c>
      <c r="F135" s="84">
        <v>1862</v>
      </c>
      <c r="G135" s="98">
        <v>2060</v>
      </c>
      <c r="I135" s="97">
        <v>2040</v>
      </c>
      <c r="J135" s="84">
        <v>1596</v>
      </c>
      <c r="K135" s="84">
        <v>1636</v>
      </c>
      <c r="L135" s="84">
        <v>1815</v>
      </c>
      <c r="M135" s="84">
        <v>2048</v>
      </c>
      <c r="N135" s="98">
        <v>2265</v>
      </c>
    </row>
    <row r="136" spans="2:14" s="81" customFormat="1" hidden="1" x14ac:dyDescent="0.25">
      <c r="B136" s="97">
        <v>2065</v>
      </c>
      <c r="C136" s="84">
        <v>1466</v>
      </c>
      <c r="D136" s="84">
        <v>1504</v>
      </c>
      <c r="E136" s="84">
        <v>1673</v>
      </c>
      <c r="F136" s="84">
        <v>1883</v>
      </c>
      <c r="G136" s="98">
        <v>2086</v>
      </c>
      <c r="I136" s="97">
        <v>2065</v>
      </c>
      <c r="J136" s="84">
        <v>1612</v>
      </c>
      <c r="K136" s="84">
        <v>1655</v>
      </c>
      <c r="L136" s="84">
        <v>1841</v>
      </c>
      <c r="M136" s="84">
        <v>2072</v>
      </c>
      <c r="N136" s="98">
        <v>2296</v>
      </c>
    </row>
    <row r="137" spans="2:14" s="81" customFormat="1" hidden="1" x14ac:dyDescent="0.25">
      <c r="B137" s="97">
        <v>2090</v>
      </c>
      <c r="C137" s="84">
        <v>1483</v>
      </c>
      <c r="D137" s="84">
        <v>1520</v>
      </c>
      <c r="E137" s="84">
        <v>1697</v>
      </c>
      <c r="F137" s="84">
        <v>1904</v>
      </c>
      <c r="G137" s="98">
        <v>2112</v>
      </c>
      <c r="I137" s="97">
        <v>2090</v>
      </c>
      <c r="J137" s="84">
        <v>1631</v>
      </c>
      <c r="K137" s="84">
        <v>1673</v>
      </c>
      <c r="L137" s="84">
        <v>1867</v>
      </c>
      <c r="M137" s="84">
        <v>2095</v>
      </c>
      <c r="N137" s="98">
        <v>2324</v>
      </c>
    </row>
    <row r="138" spans="2:14" s="81" customFormat="1" hidden="1" x14ac:dyDescent="0.25">
      <c r="B138" s="97">
        <v>2115</v>
      </c>
      <c r="C138" s="84">
        <v>1504</v>
      </c>
      <c r="D138" s="84">
        <v>1541</v>
      </c>
      <c r="E138" s="84">
        <v>1718</v>
      </c>
      <c r="F138" s="84">
        <v>1926</v>
      </c>
      <c r="G138" s="98">
        <v>2143</v>
      </c>
      <c r="I138" s="97">
        <v>2115</v>
      </c>
      <c r="J138" s="84">
        <v>1655</v>
      </c>
      <c r="K138" s="84">
        <v>1695</v>
      </c>
      <c r="L138" s="84">
        <v>1890</v>
      </c>
      <c r="M138" s="84">
        <v>2119</v>
      </c>
      <c r="N138" s="98">
        <v>2357</v>
      </c>
    </row>
    <row r="139" spans="2:14" s="81" customFormat="1" hidden="1" x14ac:dyDescent="0.25">
      <c r="B139" s="97">
        <v>2140</v>
      </c>
      <c r="C139" s="84">
        <v>1520</v>
      </c>
      <c r="D139" s="84">
        <v>1560</v>
      </c>
      <c r="E139" s="84">
        <v>1739</v>
      </c>
      <c r="F139" s="84">
        <v>1947</v>
      </c>
      <c r="G139" s="98">
        <v>2166</v>
      </c>
      <c r="I139" s="97">
        <v>2140</v>
      </c>
      <c r="J139" s="84">
        <v>1673</v>
      </c>
      <c r="K139" s="84">
        <v>1716</v>
      </c>
      <c r="L139" s="84">
        <v>1914</v>
      </c>
      <c r="M139" s="84">
        <v>2143</v>
      </c>
      <c r="N139" s="98">
        <v>2383</v>
      </c>
    </row>
    <row r="140" spans="2:14" s="81" customFormat="1" hidden="1" x14ac:dyDescent="0.25">
      <c r="B140" s="97">
        <v>2165</v>
      </c>
      <c r="C140" s="84">
        <v>1537</v>
      </c>
      <c r="D140" s="84">
        <v>1579</v>
      </c>
      <c r="E140" s="84">
        <v>1761</v>
      </c>
      <c r="F140" s="84">
        <v>1968</v>
      </c>
      <c r="G140" s="98">
        <v>2190</v>
      </c>
      <c r="I140" s="97">
        <v>2165</v>
      </c>
      <c r="J140" s="84">
        <v>1690</v>
      </c>
      <c r="K140" s="84">
        <v>1737</v>
      </c>
      <c r="L140" s="84">
        <v>1937</v>
      </c>
      <c r="M140" s="84">
        <v>2166</v>
      </c>
      <c r="N140" s="98">
        <v>2409</v>
      </c>
    </row>
    <row r="141" spans="2:14" s="81" customFormat="1" hidden="1" x14ac:dyDescent="0.25">
      <c r="B141" s="97">
        <v>2190</v>
      </c>
      <c r="C141" s="84">
        <v>1553</v>
      </c>
      <c r="D141" s="84">
        <v>1598</v>
      </c>
      <c r="E141" s="84">
        <v>1782</v>
      </c>
      <c r="F141" s="84">
        <v>1989</v>
      </c>
      <c r="G141" s="98">
        <v>2213</v>
      </c>
      <c r="I141" s="97">
        <v>2190</v>
      </c>
      <c r="J141" s="84">
        <v>1709</v>
      </c>
      <c r="K141" s="84">
        <v>1758</v>
      </c>
      <c r="L141" s="84">
        <v>1961</v>
      </c>
      <c r="M141" s="84">
        <v>2187</v>
      </c>
      <c r="N141" s="98">
        <v>2435</v>
      </c>
    </row>
    <row r="142" spans="2:14" s="81" customFormat="1" ht="15.75" hidden="1" thickBot="1" x14ac:dyDescent="0.3">
      <c r="B142" s="99">
        <v>2215</v>
      </c>
      <c r="C142" s="100">
        <v>1570</v>
      </c>
      <c r="D142" s="100">
        <v>1617</v>
      </c>
      <c r="E142" s="100">
        <v>1803</v>
      </c>
      <c r="F142" s="100">
        <v>2010</v>
      </c>
      <c r="G142" s="101">
        <v>2237</v>
      </c>
      <c r="I142" s="99">
        <v>2215</v>
      </c>
      <c r="J142" s="100">
        <v>1728</v>
      </c>
      <c r="K142" s="100">
        <v>1780</v>
      </c>
      <c r="L142" s="100">
        <v>1985</v>
      </c>
      <c r="M142" s="100">
        <v>2211</v>
      </c>
      <c r="N142" s="101">
        <v>2461</v>
      </c>
    </row>
    <row r="143" spans="2:14" s="81" customFormat="1" hidden="1" x14ac:dyDescent="0.25"/>
    <row r="144" spans="2:14" hidden="1" x14ac:dyDescent="0.25"/>
  </sheetData>
  <sheetProtection password="BE26" sheet="1" objects="1" scenarios="1"/>
  <mergeCells count="15">
    <mergeCell ref="A1:D1"/>
    <mergeCell ref="A3:O3"/>
    <mergeCell ref="A4:N4"/>
    <mergeCell ref="A5:O5"/>
    <mergeCell ref="A12:O12"/>
    <mergeCell ref="B13:G13"/>
    <mergeCell ref="B14:G14"/>
    <mergeCell ref="B15:G15"/>
    <mergeCell ref="I15:N16"/>
    <mergeCell ref="B16:G16"/>
    <mergeCell ref="A44:N44"/>
    <mergeCell ref="A62:N62"/>
    <mergeCell ref="A79:N79"/>
    <mergeCell ref="A26:N26"/>
    <mergeCell ref="A25:O25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4" orientation="portrait" horizontalDpi="1200" verticalDpi="1200" r:id="rId1"/>
  <rowBreaks count="1" manualBreakCount="1">
    <brk id="61" max="1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109"/>
  <sheetViews>
    <sheetView showRowColHeaders="0" zoomScaleNormal="100" zoomScaleSheetLayoutView="100" workbookViewId="0">
      <pane ySplit="1" topLeftCell="A2" activePane="bottomLeft" state="frozen"/>
      <selection pane="bottomLeft" activeCell="A2" sqref="A2"/>
    </sheetView>
  </sheetViews>
  <sheetFormatPr defaultColWidth="0" defaultRowHeight="15" zeroHeight="1" x14ac:dyDescent="0.25"/>
  <cols>
    <col min="1" max="1" width="10.42578125" style="13" customWidth="1"/>
    <col min="2" max="6" width="9.140625" style="13" customWidth="1"/>
    <col min="7" max="7" width="12" style="13" customWidth="1"/>
    <col min="8" max="13" width="9.140625" style="13" customWidth="1"/>
    <col min="14" max="14" width="11" style="13" customWidth="1"/>
    <col min="15" max="15" width="2.7109375" style="13" customWidth="1"/>
    <col min="16" max="16" width="1.7109375" style="13" hidden="1" customWidth="1"/>
    <col min="17" max="20" width="0" style="13" hidden="1" customWidth="1"/>
    <col min="21" max="16384" width="9.140625" style="13" hidden="1"/>
  </cols>
  <sheetData>
    <row r="1" spans="1:15" ht="18.75" x14ac:dyDescent="0.3">
      <c r="A1" s="494" t="s">
        <v>61</v>
      </c>
      <c r="B1" s="494"/>
      <c r="C1" s="494"/>
      <c r="D1" s="494"/>
      <c r="E1" s="14"/>
      <c r="F1" s="137" t="s">
        <v>661</v>
      </c>
      <c r="G1" s="14"/>
      <c r="H1" s="14"/>
      <c r="I1" s="14"/>
      <c r="J1" s="14"/>
      <c r="K1" s="14"/>
      <c r="L1" s="14"/>
      <c r="M1" s="14"/>
      <c r="N1" s="14"/>
      <c r="O1" s="14"/>
    </row>
    <row r="2" spans="1:15" s="52" customFormat="1" x14ac:dyDescent="0.25">
      <c r="A2" s="182" t="str">
        <f>VLOOKUP(Тип_прайслиста,Тип_прайслиста_значения,2,FALSE)</f>
        <v>РОЗНИЧНЫЙ ПРАЙС-ЛИСТ НА СЕКЦИОННЫЕ ВОРОТА ГРУППЫ КОМПАНИЙ "АЛЮТЕХ" НА РЫНКЕ РОССИЙСКОЙ ФЕДЕРАЦИИ</v>
      </c>
    </row>
    <row r="3" spans="1:15" x14ac:dyDescent="0.25">
      <c r="A3" s="598" t="s">
        <v>402</v>
      </c>
      <c r="B3" s="598"/>
      <c r="C3" s="598"/>
      <c r="D3" s="598"/>
      <c r="E3" s="598"/>
      <c r="F3" s="598"/>
      <c r="G3" s="598"/>
      <c r="H3" s="598"/>
      <c r="I3" s="598"/>
      <c r="J3" s="598"/>
      <c r="K3" s="598"/>
      <c r="L3" s="598"/>
      <c r="M3" s="598"/>
      <c r="N3" s="598"/>
      <c r="O3" s="598"/>
    </row>
    <row r="4" spans="1:15" ht="24.75" customHeight="1" x14ac:dyDescent="0.25">
      <c r="A4" s="828" t="s">
        <v>664</v>
      </c>
      <c r="B4" s="828"/>
      <c r="C4" s="828"/>
      <c r="D4" s="828"/>
      <c r="E4" s="828"/>
      <c r="F4" s="828"/>
      <c r="G4" s="828"/>
      <c r="H4" s="828"/>
      <c r="I4" s="828"/>
      <c r="J4" s="828"/>
      <c r="K4" s="828"/>
      <c r="L4" s="828"/>
      <c r="M4" s="828"/>
      <c r="N4" s="828"/>
      <c r="O4" s="14"/>
    </row>
    <row r="5" spans="1:15" ht="27" customHeight="1" x14ac:dyDescent="0.25">
      <c r="A5" s="831" t="s">
        <v>395</v>
      </c>
      <c r="B5" s="831"/>
      <c r="C5" s="831"/>
      <c r="D5" s="831"/>
      <c r="E5" s="831"/>
      <c r="F5" s="831"/>
      <c r="G5" s="831"/>
      <c r="H5" s="831"/>
      <c r="I5" s="831"/>
      <c r="J5" s="831"/>
      <c r="K5" s="831"/>
      <c r="L5" s="831"/>
      <c r="M5" s="831"/>
      <c r="N5" s="831"/>
      <c r="O5" s="831"/>
    </row>
    <row r="6" spans="1:15" x14ac:dyDescent="0.25">
      <c r="A6" s="77" t="s">
        <v>656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 ht="12.75" customHeight="1" x14ac:dyDescent="0.25">
      <c r="A7" s="138" t="s">
        <v>396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</row>
    <row r="8" spans="1:15" x14ac:dyDescent="0.25">
      <c r="A8" s="77" t="s">
        <v>505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x14ac:dyDescent="0.25">
      <c r="A9" s="111" t="s">
        <v>481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53" t="str">
        <f>Описание_цены</f>
        <v>Цены указаны в рублях с НДС</v>
      </c>
      <c r="M9" s="14"/>
      <c r="N9" s="14"/>
      <c r="O9" s="14"/>
    </row>
    <row r="10" spans="1:15" ht="13.5" customHeight="1" thickBot="1" x14ac:dyDescent="0.3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</row>
    <row r="11" spans="1:15" ht="15" customHeight="1" thickBot="1" x14ac:dyDescent="0.3">
      <c r="A11" s="48" t="s">
        <v>489</v>
      </c>
      <c r="B11" s="36"/>
      <c r="C11" s="14"/>
      <c r="D11" s="14"/>
      <c r="E11" s="14"/>
      <c r="F11" s="173">
        <f>1-Скидка_SDThermo</f>
        <v>0</v>
      </c>
      <c r="G11" s="14"/>
      <c r="H11" s="14"/>
      <c r="I11" s="14"/>
      <c r="J11" s="14"/>
      <c r="K11" s="14"/>
      <c r="L11" s="14"/>
      <c r="M11" s="14"/>
      <c r="N11" s="14"/>
      <c r="O11" s="14"/>
    </row>
    <row r="12" spans="1:15" x14ac:dyDescent="0.25">
      <c r="A12" s="598" t="s">
        <v>663</v>
      </c>
      <c r="B12" s="598"/>
      <c r="C12" s="598"/>
      <c r="D12" s="598"/>
      <c r="E12" s="598"/>
      <c r="F12" s="598"/>
      <c r="G12" s="598"/>
      <c r="H12" s="598"/>
      <c r="I12" s="598"/>
      <c r="J12" s="598"/>
      <c r="K12" s="598"/>
      <c r="L12" s="598"/>
      <c r="M12" s="598"/>
      <c r="N12" s="598"/>
      <c r="O12" s="598"/>
    </row>
    <row r="13" spans="1:15" ht="40.9" customHeight="1" x14ac:dyDescent="0.25">
      <c r="A13" s="27"/>
      <c r="B13" s="876" t="s">
        <v>1148</v>
      </c>
      <c r="C13" s="876"/>
      <c r="D13" s="876"/>
      <c r="E13" s="876"/>
      <c r="F13" s="876"/>
      <c r="G13" s="876"/>
      <c r="H13" s="236"/>
      <c r="I13" s="236"/>
      <c r="J13" s="236"/>
      <c r="K13" s="236"/>
      <c r="L13" s="236"/>
      <c r="M13" s="236"/>
      <c r="N13" s="236"/>
      <c r="O13" s="27"/>
    </row>
    <row r="14" spans="1:15" ht="43.15" customHeight="1" x14ac:dyDescent="0.25">
      <c r="A14" s="493"/>
      <c r="B14" s="876" t="s">
        <v>1150</v>
      </c>
      <c r="C14" s="876"/>
      <c r="D14" s="876"/>
      <c r="E14" s="876"/>
      <c r="F14" s="876"/>
      <c r="G14" s="876"/>
      <c r="H14" s="236"/>
      <c r="I14" s="236"/>
      <c r="J14" s="236"/>
      <c r="K14" s="236"/>
      <c r="L14" s="236"/>
      <c r="M14" s="236"/>
      <c r="N14" s="236"/>
      <c r="O14" s="358"/>
    </row>
    <row r="15" spans="1:15" ht="27.6" customHeight="1" x14ac:dyDescent="0.25">
      <c r="A15" s="493"/>
      <c r="B15" s="876" t="s">
        <v>1149</v>
      </c>
      <c r="C15" s="876"/>
      <c r="D15" s="876"/>
      <c r="E15" s="876"/>
      <c r="F15" s="876"/>
      <c r="G15" s="876"/>
      <c r="H15" s="236"/>
      <c r="I15" s="879" t="s">
        <v>687</v>
      </c>
      <c r="J15" s="758"/>
      <c r="K15" s="758"/>
      <c r="L15" s="758"/>
      <c r="M15" s="758"/>
      <c r="N15" s="758"/>
      <c r="O15" s="358"/>
    </row>
    <row r="16" spans="1:15" s="356" customFormat="1" ht="42.6" customHeight="1" thickBot="1" x14ac:dyDescent="0.3">
      <c r="A16" s="357"/>
      <c r="B16" s="881" t="s">
        <v>1151</v>
      </c>
      <c r="C16" s="881"/>
      <c r="D16" s="881"/>
      <c r="E16" s="881"/>
      <c r="F16" s="881"/>
      <c r="G16" s="881"/>
      <c r="H16" s="236"/>
      <c r="I16" s="880"/>
      <c r="J16" s="880"/>
      <c r="K16" s="880"/>
      <c r="L16" s="880"/>
      <c r="M16" s="880"/>
      <c r="N16" s="880"/>
      <c r="O16" s="358"/>
    </row>
    <row r="17" spans="1:15" x14ac:dyDescent="0.25">
      <c r="A17" s="14"/>
      <c r="B17" s="66" t="s">
        <v>106</v>
      </c>
      <c r="C17" s="67">
        <v>875</v>
      </c>
      <c r="D17" s="67">
        <v>900</v>
      </c>
      <c r="E17" s="67">
        <v>1000</v>
      </c>
      <c r="F17" s="67">
        <v>1125</v>
      </c>
      <c r="G17" s="68">
        <v>1250</v>
      </c>
      <c r="H17" s="14"/>
      <c r="I17" s="66" t="s">
        <v>106</v>
      </c>
      <c r="J17" s="67">
        <v>875</v>
      </c>
      <c r="K17" s="67">
        <v>900</v>
      </c>
      <c r="L17" s="67">
        <v>1000</v>
      </c>
      <c r="M17" s="67">
        <v>1125</v>
      </c>
      <c r="N17" s="68">
        <v>1250</v>
      </c>
      <c r="O17" s="14"/>
    </row>
    <row r="18" spans="1:15" x14ac:dyDescent="0.25">
      <c r="A18" s="14"/>
      <c r="B18" s="69">
        <v>1895</v>
      </c>
      <c r="C18" s="195">
        <f t="shared" ref="C18:G21" si="0">ROUND(C69*РАСЧЕТНЫЙ_КОЭФФИЦИЕНТ,0)</f>
        <v>104248</v>
      </c>
      <c r="D18" s="195">
        <f t="shared" si="0"/>
        <v>107292</v>
      </c>
      <c r="E18" s="195">
        <f t="shared" si="0"/>
        <v>119883</v>
      </c>
      <c r="F18" s="195">
        <f t="shared" si="0"/>
        <v>133846</v>
      </c>
      <c r="G18" s="196">
        <f t="shared" si="0"/>
        <v>149540</v>
      </c>
      <c r="H18" s="14"/>
      <c r="I18" s="69">
        <v>1895</v>
      </c>
      <c r="J18" s="195">
        <f t="shared" ref="J18:N21" si="1">ROUND(J69*РАСЧЕТНЫЙ_КОЭФФИЦИЕНТ,0)</f>
        <v>114691</v>
      </c>
      <c r="K18" s="195">
        <f t="shared" si="1"/>
        <v>117973</v>
      </c>
      <c r="L18" s="195">
        <f t="shared" si="1"/>
        <v>131817</v>
      </c>
      <c r="M18" s="195">
        <f t="shared" si="1"/>
        <v>147213</v>
      </c>
      <c r="N18" s="196">
        <f t="shared" si="1"/>
        <v>164458</v>
      </c>
      <c r="O18" s="14"/>
    </row>
    <row r="19" spans="1:15" x14ac:dyDescent="0.25">
      <c r="A19" s="14"/>
      <c r="B19" s="69">
        <v>2000</v>
      </c>
      <c r="C19" s="195">
        <f t="shared" si="0"/>
        <v>110275</v>
      </c>
      <c r="D19" s="195">
        <f t="shared" si="0"/>
        <v>113378</v>
      </c>
      <c r="E19" s="195">
        <f t="shared" si="0"/>
        <v>125015</v>
      </c>
      <c r="F19" s="195">
        <f t="shared" si="0"/>
        <v>141783</v>
      </c>
      <c r="G19" s="196">
        <f t="shared" si="0"/>
        <v>156462</v>
      </c>
      <c r="H19" s="14"/>
      <c r="I19" s="69">
        <v>2000</v>
      </c>
      <c r="J19" s="195">
        <f t="shared" si="1"/>
        <v>121315</v>
      </c>
      <c r="K19" s="195">
        <f t="shared" si="1"/>
        <v>124716</v>
      </c>
      <c r="L19" s="195">
        <f t="shared" si="1"/>
        <v>137546</v>
      </c>
      <c r="M19" s="195">
        <f t="shared" si="1"/>
        <v>155925</v>
      </c>
      <c r="N19" s="196">
        <f t="shared" si="1"/>
        <v>172096</v>
      </c>
      <c r="O19" s="14"/>
    </row>
    <row r="20" spans="1:15" x14ac:dyDescent="0.25">
      <c r="A20" s="14"/>
      <c r="B20" s="69">
        <v>2125</v>
      </c>
      <c r="C20" s="195">
        <f t="shared" si="0"/>
        <v>117257</v>
      </c>
      <c r="D20" s="195">
        <f t="shared" si="0"/>
        <v>120241</v>
      </c>
      <c r="E20" s="195">
        <f t="shared" si="0"/>
        <v>133846</v>
      </c>
      <c r="F20" s="195">
        <f t="shared" si="0"/>
        <v>150077</v>
      </c>
      <c r="G20" s="196">
        <f t="shared" si="0"/>
        <v>167024</v>
      </c>
      <c r="H20" s="14"/>
      <c r="I20" s="69">
        <v>2125</v>
      </c>
      <c r="J20" s="195">
        <f t="shared" si="1"/>
        <v>129013</v>
      </c>
      <c r="K20" s="195">
        <f t="shared" si="1"/>
        <v>132235</v>
      </c>
      <c r="L20" s="195">
        <f t="shared" si="1"/>
        <v>147213</v>
      </c>
      <c r="M20" s="195">
        <f t="shared" si="1"/>
        <v>165115</v>
      </c>
      <c r="N20" s="196">
        <f t="shared" si="1"/>
        <v>183733</v>
      </c>
      <c r="O20" s="14"/>
    </row>
    <row r="21" spans="1:15" ht="15.75" thickBot="1" x14ac:dyDescent="0.3">
      <c r="A21" s="14"/>
      <c r="B21" s="70">
        <v>2250</v>
      </c>
      <c r="C21" s="197">
        <f t="shared" si="0"/>
        <v>123642</v>
      </c>
      <c r="D21" s="197">
        <f t="shared" si="0"/>
        <v>127163</v>
      </c>
      <c r="E21" s="197">
        <f t="shared" si="0"/>
        <v>141783</v>
      </c>
      <c r="F21" s="197">
        <f t="shared" si="0"/>
        <v>158372</v>
      </c>
      <c r="G21" s="198">
        <f t="shared" si="0"/>
        <v>175796</v>
      </c>
      <c r="H21" s="14"/>
      <c r="I21" s="70">
        <v>2250</v>
      </c>
      <c r="J21" s="197">
        <f t="shared" si="1"/>
        <v>135994</v>
      </c>
      <c r="K21" s="197">
        <f t="shared" si="1"/>
        <v>139873</v>
      </c>
      <c r="L21" s="197">
        <f t="shared" si="1"/>
        <v>155925</v>
      </c>
      <c r="M21" s="197">
        <f t="shared" si="1"/>
        <v>174185</v>
      </c>
      <c r="N21" s="198">
        <f t="shared" si="1"/>
        <v>193400</v>
      </c>
      <c r="O21" s="14"/>
    </row>
    <row r="22" spans="1:15" ht="3.75" customHeight="1" x14ac:dyDescent="0.25">
      <c r="A22" s="14"/>
      <c r="B22" s="71"/>
      <c r="C22" s="18"/>
      <c r="D22" s="18"/>
      <c r="E22" s="14"/>
      <c r="F22" s="139"/>
      <c r="G22" s="18"/>
      <c r="H22" s="14"/>
      <c r="I22" s="71"/>
      <c r="J22" s="18"/>
      <c r="K22" s="18"/>
      <c r="L22" s="14"/>
      <c r="M22" s="18"/>
      <c r="N22" s="18"/>
      <c r="O22" s="14"/>
    </row>
    <row r="23" spans="1:15" ht="13.5" customHeight="1" x14ac:dyDescent="0.25">
      <c r="A23" s="140" t="s">
        <v>482</v>
      </c>
      <c r="B23" s="71"/>
      <c r="C23" s="18"/>
      <c r="D23" s="18"/>
      <c r="E23" s="18"/>
      <c r="F23" s="18"/>
      <c r="G23" s="18"/>
      <c r="H23" s="14"/>
      <c r="I23" s="71"/>
      <c r="J23" s="18"/>
      <c r="K23" s="18"/>
      <c r="L23" s="18"/>
      <c r="M23" s="18"/>
      <c r="N23" s="18"/>
      <c r="O23" s="14"/>
    </row>
    <row r="24" spans="1:15" ht="11.25" customHeight="1" x14ac:dyDescent="0.25">
      <c r="A24" s="140" t="s">
        <v>483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</row>
    <row r="25" spans="1:15" x14ac:dyDescent="0.25">
      <c r="A25" s="598" t="s">
        <v>662</v>
      </c>
      <c r="B25" s="598"/>
      <c r="C25" s="598"/>
      <c r="D25" s="598"/>
      <c r="E25" s="598"/>
      <c r="F25" s="598"/>
      <c r="G25" s="598"/>
      <c r="H25" s="598"/>
      <c r="I25" s="598"/>
      <c r="J25" s="598"/>
      <c r="K25" s="598"/>
      <c r="L25" s="598"/>
      <c r="M25" s="598"/>
      <c r="N25" s="598"/>
      <c r="O25" s="598"/>
    </row>
    <row r="26" spans="1:15" x14ac:dyDescent="0.25">
      <c r="A26" s="882" t="s">
        <v>1020</v>
      </c>
      <c r="B26" s="882"/>
      <c r="C26" s="882"/>
      <c r="D26" s="882"/>
      <c r="E26" s="882"/>
      <c r="F26" s="882"/>
      <c r="G26" s="882"/>
      <c r="H26" s="882"/>
      <c r="I26" s="882"/>
      <c r="J26" s="882"/>
      <c r="K26" s="882"/>
      <c r="L26" s="882"/>
      <c r="M26" s="882"/>
      <c r="N26" s="882"/>
      <c r="O26" s="882"/>
    </row>
    <row r="27" spans="1:15" ht="15.75" thickBot="1" x14ac:dyDescent="0.3">
      <c r="A27" s="142"/>
      <c r="B27" s="143" t="s">
        <v>400</v>
      </c>
      <c r="C27" s="142"/>
      <c r="D27" s="142"/>
      <c r="E27" s="142"/>
      <c r="F27" s="142"/>
      <c r="G27" s="142"/>
      <c r="H27" s="142"/>
      <c r="I27" s="143" t="s">
        <v>401</v>
      </c>
      <c r="J27" s="142"/>
      <c r="K27" s="142"/>
      <c r="L27" s="142"/>
      <c r="M27" s="142"/>
      <c r="N27" s="142"/>
      <c r="O27" s="142"/>
    </row>
    <row r="28" spans="1:15" x14ac:dyDescent="0.25">
      <c r="A28" s="14"/>
      <c r="B28" s="66" t="s">
        <v>106</v>
      </c>
      <c r="C28" s="67">
        <v>875</v>
      </c>
      <c r="D28" s="67">
        <v>900</v>
      </c>
      <c r="E28" s="67">
        <v>1000</v>
      </c>
      <c r="F28" s="67">
        <v>1125</v>
      </c>
      <c r="G28" s="68">
        <v>1250</v>
      </c>
      <c r="H28" s="14"/>
      <c r="I28" s="66" t="s">
        <v>106</v>
      </c>
      <c r="J28" s="67">
        <v>875</v>
      </c>
      <c r="K28" s="67">
        <v>900</v>
      </c>
      <c r="L28" s="67">
        <v>1000</v>
      </c>
      <c r="M28" s="67">
        <v>1125</v>
      </c>
      <c r="N28" s="68">
        <v>1250</v>
      </c>
      <c r="O28" s="14"/>
    </row>
    <row r="29" spans="1:15" x14ac:dyDescent="0.25">
      <c r="A29" s="14"/>
      <c r="B29" s="69">
        <v>1975</v>
      </c>
      <c r="C29" s="195">
        <f t="shared" ref="C29:G42" si="2">ROUND(C76*РАСЧЕТНЫЙ_КОЭФФИЦИЕНТ,0)</f>
        <v>114393</v>
      </c>
      <c r="D29" s="195">
        <f t="shared" si="2"/>
        <v>117615</v>
      </c>
      <c r="E29" s="195">
        <f t="shared" si="2"/>
        <v>129550</v>
      </c>
      <c r="F29" s="195">
        <f t="shared" si="2"/>
        <v>147034</v>
      </c>
      <c r="G29" s="196">
        <f t="shared" si="2"/>
        <v>162071</v>
      </c>
      <c r="H29" s="14"/>
      <c r="I29" s="69">
        <v>1975</v>
      </c>
      <c r="J29" s="195">
        <f t="shared" ref="J29:N42" si="3">ROUND(J76*РАСЧЕТНЫЙ_КОЭФФИЦИЕНТ,0)</f>
        <v>125850</v>
      </c>
      <c r="K29" s="195">
        <f t="shared" si="3"/>
        <v>129430</v>
      </c>
      <c r="L29" s="195">
        <f t="shared" si="3"/>
        <v>142558</v>
      </c>
      <c r="M29" s="195">
        <f t="shared" si="3"/>
        <v>161713</v>
      </c>
      <c r="N29" s="196">
        <f t="shared" si="3"/>
        <v>178302</v>
      </c>
      <c r="O29" s="14"/>
    </row>
    <row r="30" spans="1:15" x14ac:dyDescent="0.25">
      <c r="A30" s="14"/>
      <c r="B30" s="69">
        <v>2000</v>
      </c>
      <c r="C30" s="195">
        <f t="shared" si="2"/>
        <v>115825</v>
      </c>
      <c r="D30" s="195">
        <f t="shared" si="2"/>
        <v>119047</v>
      </c>
      <c r="E30" s="195">
        <f t="shared" si="2"/>
        <v>131400</v>
      </c>
      <c r="F30" s="195">
        <f t="shared" si="2"/>
        <v>148884</v>
      </c>
      <c r="G30" s="196">
        <f t="shared" si="2"/>
        <v>164279</v>
      </c>
      <c r="H30" s="14"/>
      <c r="I30" s="69">
        <v>2000</v>
      </c>
      <c r="J30" s="195">
        <f t="shared" si="3"/>
        <v>127402</v>
      </c>
      <c r="K30" s="195">
        <f t="shared" si="3"/>
        <v>130982</v>
      </c>
      <c r="L30" s="195">
        <f t="shared" si="3"/>
        <v>144468</v>
      </c>
      <c r="M30" s="195">
        <f t="shared" si="3"/>
        <v>163742</v>
      </c>
      <c r="N30" s="196">
        <f t="shared" si="3"/>
        <v>180749</v>
      </c>
      <c r="O30" s="14"/>
    </row>
    <row r="31" spans="1:15" x14ac:dyDescent="0.25">
      <c r="A31" s="14"/>
      <c r="B31" s="69">
        <v>2025</v>
      </c>
      <c r="C31" s="195">
        <f t="shared" si="2"/>
        <v>117257</v>
      </c>
      <c r="D31" s="195">
        <f t="shared" si="2"/>
        <v>120479</v>
      </c>
      <c r="E31" s="195">
        <f t="shared" si="2"/>
        <v>133190</v>
      </c>
      <c r="F31" s="195">
        <f t="shared" si="2"/>
        <v>150674</v>
      </c>
      <c r="G31" s="196">
        <f t="shared" si="2"/>
        <v>166487</v>
      </c>
      <c r="H31" s="14"/>
      <c r="I31" s="69">
        <v>2025</v>
      </c>
      <c r="J31" s="195">
        <f t="shared" si="3"/>
        <v>128953</v>
      </c>
      <c r="K31" s="195">
        <f t="shared" si="3"/>
        <v>132533</v>
      </c>
      <c r="L31" s="195">
        <f t="shared" si="3"/>
        <v>146557</v>
      </c>
      <c r="M31" s="195">
        <f t="shared" si="3"/>
        <v>165711</v>
      </c>
      <c r="N31" s="196">
        <f t="shared" si="3"/>
        <v>183196</v>
      </c>
      <c r="O31" s="14"/>
    </row>
    <row r="32" spans="1:15" x14ac:dyDescent="0.25">
      <c r="A32" s="14"/>
      <c r="B32" s="69">
        <v>2050</v>
      </c>
      <c r="C32" s="195">
        <f t="shared" si="2"/>
        <v>118630</v>
      </c>
      <c r="D32" s="195">
        <f t="shared" si="2"/>
        <v>121852</v>
      </c>
      <c r="E32" s="195">
        <f t="shared" si="2"/>
        <v>134980</v>
      </c>
      <c r="F32" s="195">
        <f t="shared" si="2"/>
        <v>152464</v>
      </c>
      <c r="G32" s="196">
        <f t="shared" si="2"/>
        <v>168635</v>
      </c>
      <c r="H32" s="14"/>
      <c r="I32" s="69">
        <v>2050</v>
      </c>
      <c r="J32" s="195">
        <f t="shared" si="3"/>
        <v>130505</v>
      </c>
      <c r="K32" s="195">
        <f t="shared" si="3"/>
        <v>134085</v>
      </c>
      <c r="L32" s="195">
        <f t="shared" si="3"/>
        <v>148466</v>
      </c>
      <c r="M32" s="195">
        <f t="shared" si="3"/>
        <v>167740</v>
      </c>
      <c r="N32" s="196">
        <f t="shared" si="3"/>
        <v>185523</v>
      </c>
      <c r="O32" s="14"/>
    </row>
    <row r="33" spans="1:15" x14ac:dyDescent="0.25">
      <c r="A33" s="14"/>
      <c r="B33" s="69">
        <v>2075</v>
      </c>
      <c r="C33" s="195">
        <f t="shared" si="2"/>
        <v>120062</v>
      </c>
      <c r="D33" s="195">
        <f t="shared" si="2"/>
        <v>123284</v>
      </c>
      <c r="E33" s="195">
        <f t="shared" si="2"/>
        <v>136770</v>
      </c>
      <c r="F33" s="195">
        <f t="shared" si="2"/>
        <v>154254</v>
      </c>
      <c r="G33" s="196">
        <f t="shared" si="2"/>
        <v>170843</v>
      </c>
      <c r="H33" s="14"/>
      <c r="I33" s="69">
        <v>2075</v>
      </c>
      <c r="J33" s="195">
        <f t="shared" si="3"/>
        <v>131996</v>
      </c>
      <c r="K33" s="195">
        <f t="shared" si="3"/>
        <v>135636</v>
      </c>
      <c r="L33" s="195">
        <f t="shared" si="3"/>
        <v>150376</v>
      </c>
      <c r="M33" s="195">
        <f t="shared" si="3"/>
        <v>169710</v>
      </c>
      <c r="N33" s="196">
        <f t="shared" si="3"/>
        <v>187910</v>
      </c>
      <c r="O33" s="14"/>
    </row>
    <row r="34" spans="1:15" x14ac:dyDescent="0.25">
      <c r="A34" s="14"/>
      <c r="B34" s="69">
        <v>2100</v>
      </c>
      <c r="C34" s="195">
        <f t="shared" si="2"/>
        <v>121494</v>
      </c>
      <c r="D34" s="195">
        <f t="shared" si="2"/>
        <v>124716</v>
      </c>
      <c r="E34" s="195">
        <f t="shared" si="2"/>
        <v>138560</v>
      </c>
      <c r="F34" s="195">
        <f t="shared" si="2"/>
        <v>156044</v>
      </c>
      <c r="G34" s="196">
        <f t="shared" si="2"/>
        <v>173051</v>
      </c>
      <c r="H34" s="14"/>
      <c r="I34" s="69">
        <v>2100</v>
      </c>
      <c r="J34" s="195">
        <f t="shared" si="3"/>
        <v>133667</v>
      </c>
      <c r="K34" s="195">
        <f t="shared" si="3"/>
        <v>137188</v>
      </c>
      <c r="L34" s="195">
        <f t="shared" si="3"/>
        <v>152464</v>
      </c>
      <c r="M34" s="195">
        <f t="shared" si="3"/>
        <v>171619</v>
      </c>
      <c r="N34" s="196">
        <f t="shared" si="3"/>
        <v>190356</v>
      </c>
      <c r="O34" s="14"/>
    </row>
    <row r="35" spans="1:15" x14ac:dyDescent="0.25">
      <c r="A35" s="14"/>
      <c r="B35" s="69">
        <v>2125</v>
      </c>
      <c r="C35" s="195">
        <f t="shared" si="2"/>
        <v>123165</v>
      </c>
      <c r="D35" s="195">
        <f t="shared" si="2"/>
        <v>126208</v>
      </c>
      <c r="E35" s="195">
        <f t="shared" si="2"/>
        <v>140530</v>
      </c>
      <c r="F35" s="195">
        <f t="shared" si="2"/>
        <v>157596</v>
      </c>
      <c r="G35" s="196">
        <f t="shared" si="2"/>
        <v>175319</v>
      </c>
      <c r="H35" s="14"/>
      <c r="I35" s="69">
        <v>2125</v>
      </c>
      <c r="J35" s="195">
        <f t="shared" si="3"/>
        <v>135517</v>
      </c>
      <c r="K35" s="195">
        <f t="shared" si="3"/>
        <v>138859</v>
      </c>
      <c r="L35" s="195">
        <f t="shared" si="3"/>
        <v>154493</v>
      </c>
      <c r="M35" s="195">
        <f t="shared" si="3"/>
        <v>173409</v>
      </c>
      <c r="N35" s="196">
        <f t="shared" si="3"/>
        <v>192803</v>
      </c>
      <c r="O35" s="14"/>
    </row>
    <row r="36" spans="1:15" x14ac:dyDescent="0.25">
      <c r="A36" s="14"/>
      <c r="B36" s="69">
        <v>2150</v>
      </c>
      <c r="C36" s="195">
        <f t="shared" si="2"/>
        <v>124418</v>
      </c>
      <c r="D36" s="195">
        <f t="shared" si="2"/>
        <v>127640</v>
      </c>
      <c r="E36" s="195">
        <f t="shared" si="2"/>
        <v>142200</v>
      </c>
      <c r="F36" s="195">
        <f t="shared" si="2"/>
        <v>159386</v>
      </c>
      <c r="G36" s="196">
        <f t="shared" si="2"/>
        <v>177169</v>
      </c>
      <c r="H36" s="14"/>
      <c r="I36" s="69">
        <v>2150</v>
      </c>
      <c r="J36" s="195">
        <f t="shared" si="3"/>
        <v>136890</v>
      </c>
      <c r="K36" s="195">
        <f t="shared" si="3"/>
        <v>140351</v>
      </c>
      <c r="L36" s="195">
        <f t="shared" si="3"/>
        <v>156462</v>
      </c>
      <c r="M36" s="195">
        <f t="shared" si="3"/>
        <v>175319</v>
      </c>
      <c r="N36" s="196">
        <f t="shared" si="3"/>
        <v>194892</v>
      </c>
      <c r="O36" s="14"/>
    </row>
    <row r="37" spans="1:15" x14ac:dyDescent="0.25">
      <c r="A37" s="14"/>
      <c r="B37" s="69">
        <v>2175</v>
      </c>
      <c r="C37" s="195">
        <f t="shared" si="2"/>
        <v>125731</v>
      </c>
      <c r="D37" s="195">
        <f t="shared" si="2"/>
        <v>129072</v>
      </c>
      <c r="E37" s="195">
        <f t="shared" si="2"/>
        <v>143871</v>
      </c>
      <c r="F37" s="195">
        <f t="shared" si="2"/>
        <v>161176</v>
      </c>
      <c r="G37" s="196">
        <f t="shared" si="2"/>
        <v>178959</v>
      </c>
      <c r="H37" s="14"/>
      <c r="I37" s="69">
        <v>2175</v>
      </c>
      <c r="J37" s="195">
        <f t="shared" si="3"/>
        <v>138322</v>
      </c>
      <c r="K37" s="195">
        <f t="shared" si="3"/>
        <v>141902</v>
      </c>
      <c r="L37" s="195">
        <f t="shared" si="3"/>
        <v>158252</v>
      </c>
      <c r="M37" s="195">
        <f t="shared" si="3"/>
        <v>177288</v>
      </c>
      <c r="N37" s="196">
        <f t="shared" si="3"/>
        <v>196801</v>
      </c>
      <c r="O37" s="14"/>
    </row>
    <row r="38" spans="1:15" x14ac:dyDescent="0.25">
      <c r="A38" s="14"/>
      <c r="B38" s="69">
        <v>2200</v>
      </c>
      <c r="C38" s="195">
        <f t="shared" si="2"/>
        <v>126984</v>
      </c>
      <c r="D38" s="195">
        <f t="shared" si="2"/>
        <v>130505</v>
      </c>
      <c r="E38" s="195">
        <f t="shared" si="2"/>
        <v>145542</v>
      </c>
      <c r="F38" s="195">
        <f t="shared" si="2"/>
        <v>163026</v>
      </c>
      <c r="G38" s="196">
        <f t="shared" si="2"/>
        <v>180749</v>
      </c>
      <c r="H38" s="14"/>
      <c r="I38" s="69">
        <v>2200</v>
      </c>
      <c r="J38" s="195">
        <f t="shared" si="3"/>
        <v>139754</v>
      </c>
      <c r="K38" s="195">
        <f t="shared" si="3"/>
        <v>143573</v>
      </c>
      <c r="L38" s="195">
        <f t="shared" si="3"/>
        <v>160043</v>
      </c>
      <c r="M38" s="195">
        <f t="shared" si="3"/>
        <v>179317</v>
      </c>
      <c r="N38" s="196">
        <f t="shared" si="3"/>
        <v>198890</v>
      </c>
      <c r="O38" s="14"/>
    </row>
    <row r="39" spans="1:15" x14ac:dyDescent="0.25">
      <c r="A39" s="14"/>
      <c r="B39" s="69">
        <v>2225</v>
      </c>
      <c r="C39" s="195">
        <f t="shared" si="2"/>
        <v>128297</v>
      </c>
      <c r="D39" s="195">
        <f t="shared" si="2"/>
        <v>131877</v>
      </c>
      <c r="E39" s="195">
        <f t="shared" si="2"/>
        <v>147213</v>
      </c>
      <c r="F39" s="195">
        <f t="shared" si="2"/>
        <v>164816</v>
      </c>
      <c r="G39" s="196">
        <f t="shared" si="2"/>
        <v>182539</v>
      </c>
      <c r="H39" s="14"/>
      <c r="I39" s="69">
        <v>2225</v>
      </c>
      <c r="J39" s="195">
        <f t="shared" si="3"/>
        <v>141126</v>
      </c>
      <c r="K39" s="195">
        <f t="shared" si="3"/>
        <v>145124</v>
      </c>
      <c r="L39" s="195">
        <f t="shared" si="3"/>
        <v>161952</v>
      </c>
      <c r="M39" s="195">
        <f t="shared" si="3"/>
        <v>181226</v>
      </c>
      <c r="N39" s="196">
        <f t="shared" si="3"/>
        <v>200799</v>
      </c>
      <c r="O39" s="14"/>
    </row>
    <row r="40" spans="1:15" x14ac:dyDescent="0.25">
      <c r="A40" s="14"/>
      <c r="B40" s="69">
        <v>2250</v>
      </c>
      <c r="C40" s="195">
        <f t="shared" si="2"/>
        <v>129848</v>
      </c>
      <c r="D40" s="195">
        <f t="shared" si="2"/>
        <v>133428</v>
      </c>
      <c r="E40" s="195">
        <f t="shared" si="2"/>
        <v>148884</v>
      </c>
      <c r="F40" s="195">
        <f t="shared" si="2"/>
        <v>166368</v>
      </c>
      <c r="G40" s="196">
        <f t="shared" si="2"/>
        <v>184568</v>
      </c>
      <c r="H40" s="14"/>
      <c r="I40" s="69">
        <v>2250</v>
      </c>
      <c r="J40" s="195">
        <f t="shared" si="3"/>
        <v>142797</v>
      </c>
      <c r="K40" s="195">
        <f t="shared" si="3"/>
        <v>146795</v>
      </c>
      <c r="L40" s="195">
        <f t="shared" si="3"/>
        <v>163742</v>
      </c>
      <c r="M40" s="195">
        <f t="shared" si="3"/>
        <v>182897</v>
      </c>
      <c r="N40" s="196">
        <f t="shared" si="3"/>
        <v>203126</v>
      </c>
      <c r="O40" s="14"/>
    </row>
    <row r="41" spans="1:15" x14ac:dyDescent="0.25">
      <c r="A41" s="14"/>
      <c r="B41" s="69">
        <v>2275</v>
      </c>
      <c r="C41" s="195">
        <f t="shared" si="2"/>
        <v>131400</v>
      </c>
      <c r="D41" s="195">
        <f t="shared" si="2"/>
        <v>134980</v>
      </c>
      <c r="E41" s="195">
        <f t="shared" si="2"/>
        <v>150555</v>
      </c>
      <c r="F41" s="195">
        <f t="shared" si="2"/>
        <v>167860</v>
      </c>
      <c r="G41" s="196">
        <f t="shared" si="2"/>
        <v>186657</v>
      </c>
      <c r="H41" s="14"/>
      <c r="I41" s="69">
        <v>2275</v>
      </c>
      <c r="J41" s="195">
        <f t="shared" si="3"/>
        <v>144468</v>
      </c>
      <c r="K41" s="195">
        <f t="shared" si="3"/>
        <v>148466</v>
      </c>
      <c r="L41" s="195">
        <f t="shared" si="3"/>
        <v>165592</v>
      </c>
      <c r="M41" s="195">
        <f t="shared" si="3"/>
        <v>184747</v>
      </c>
      <c r="N41" s="196">
        <f t="shared" si="3"/>
        <v>205275</v>
      </c>
      <c r="O41" s="14"/>
    </row>
    <row r="42" spans="1:15" ht="15.75" thickBot="1" x14ac:dyDescent="0.3">
      <c r="A42" s="14"/>
      <c r="B42" s="70">
        <v>2300</v>
      </c>
      <c r="C42" s="197">
        <f t="shared" si="2"/>
        <v>132891</v>
      </c>
      <c r="D42" s="197">
        <f t="shared" si="2"/>
        <v>136531</v>
      </c>
      <c r="E42" s="197">
        <f t="shared" si="2"/>
        <v>152225</v>
      </c>
      <c r="F42" s="197">
        <f t="shared" si="2"/>
        <v>169411</v>
      </c>
      <c r="G42" s="198">
        <f t="shared" si="2"/>
        <v>188686</v>
      </c>
      <c r="H42" s="14"/>
      <c r="I42" s="70">
        <v>2300</v>
      </c>
      <c r="J42" s="197">
        <f t="shared" si="3"/>
        <v>146139</v>
      </c>
      <c r="K42" s="197">
        <f t="shared" si="3"/>
        <v>150137</v>
      </c>
      <c r="L42" s="197">
        <f t="shared" si="3"/>
        <v>167382</v>
      </c>
      <c r="M42" s="197">
        <f t="shared" si="3"/>
        <v>186418</v>
      </c>
      <c r="N42" s="198">
        <f t="shared" si="3"/>
        <v>207602</v>
      </c>
      <c r="O42" s="14"/>
    </row>
    <row r="43" spans="1:15" ht="4.5" customHeight="1" x14ac:dyDescent="0.25">
      <c r="A43" s="14"/>
      <c r="B43" s="144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"/>
    </row>
    <row r="44" spans="1:15" x14ac:dyDescent="0.25">
      <c r="A44" s="593" t="s">
        <v>652</v>
      </c>
      <c r="B44" s="593"/>
      <c r="C44" s="593"/>
      <c r="D44" s="593"/>
      <c r="E44" s="593"/>
      <c r="F44" s="593"/>
      <c r="G44" s="593"/>
      <c r="H44" s="593"/>
      <c r="I44" s="593"/>
      <c r="J44" s="593"/>
      <c r="K44" s="593"/>
      <c r="L44" s="593"/>
      <c r="M44" s="593"/>
      <c r="N44" s="593"/>
      <c r="O44" s="141"/>
    </row>
    <row r="45" spans="1:15" ht="15.75" thickBot="1" x14ac:dyDescent="0.3">
      <c r="A45" s="14"/>
      <c r="B45" s="143" t="s">
        <v>400</v>
      </c>
      <c r="C45" s="142"/>
      <c r="D45" s="142"/>
      <c r="E45" s="142"/>
      <c r="F45" s="142"/>
      <c r="G45" s="142"/>
      <c r="H45" s="142"/>
      <c r="I45" s="143" t="s">
        <v>401</v>
      </c>
      <c r="J45" s="142"/>
      <c r="K45" s="142"/>
      <c r="L45" s="142"/>
      <c r="M45" s="142"/>
      <c r="N45" s="142"/>
      <c r="O45" s="28"/>
    </row>
    <row r="46" spans="1:15" x14ac:dyDescent="0.25">
      <c r="A46" s="14"/>
      <c r="B46" s="66" t="s">
        <v>106</v>
      </c>
      <c r="C46" s="67">
        <v>875</v>
      </c>
      <c r="D46" s="67">
        <v>900</v>
      </c>
      <c r="E46" s="67">
        <v>1000</v>
      </c>
      <c r="F46" s="67">
        <v>1125</v>
      </c>
      <c r="G46" s="68">
        <v>1250</v>
      </c>
      <c r="H46" s="14"/>
      <c r="I46" s="66" t="s">
        <v>106</v>
      </c>
      <c r="J46" s="67">
        <v>875</v>
      </c>
      <c r="K46" s="67">
        <v>900</v>
      </c>
      <c r="L46" s="67">
        <v>1000</v>
      </c>
      <c r="M46" s="67">
        <v>1125</v>
      </c>
      <c r="N46" s="68">
        <v>1250</v>
      </c>
      <c r="O46" s="28"/>
    </row>
    <row r="47" spans="1:15" x14ac:dyDescent="0.25">
      <c r="A47" s="14"/>
      <c r="B47" s="69">
        <v>1930</v>
      </c>
      <c r="C47" s="195">
        <f t="shared" ref="C47:G60" si="4">ROUND(C93*РАСЧЕТНЫЙ_КОЭФФИЦИЕНТ,0)</f>
        <v>111588</v>
      </c>
      <c r="D47" s="195">
        <f t="shared" si="4"/>
        <v>114811</v>
      </c>
      <c r="E47" s="195">
        <f t="shared" si="4"/>
        <v>125969</v>
      </c>
      <c r="F47" s="195">
        <f t="shared" si="4"/>
        <v>143454</v>
      </c>
      <c r="G47" s="196">
        <f t="shared" si="4"/>
        <v>157715</v>
      </c>
      <c r="H47" s="14"/>
      <c r="I47" s="69">
        <v>1930</v>
      </c>
      <c r="J47" s="195">
        <f t="shared" ref="J47:N60" si="5">ROUND(J93*РАСЧЕТНЫЙ_КОЭФФИЦИЕНТ,0)</f>
        <v>122747</v>
      </c>
      <c r="K47" s="195">
        <f t="shared" si="5"/>
        <v>126208</v>
      </c>
      <c r="L47" s="195">
        <f t="shared" si="5"/>
        <v>138560</v>
      </c>
      <c r="M47" s="195">
        <f t="shared" si="5"/>
        <v>157835</v>
      </c>
      <c r="N47" s="196">
        <f t="shared" si="5"/>
        <v>173529</v>
      </c>
      <c r="O47" s="28"/>
    </row>
    <row r="48" spans="1:15" x14ac:dyDescent="0.25">
      <c r="A48" s="14"/>
      <c r="B48" s="69">
        <v>1955</v>
      </c>
      <c r="C48" s="195">
        <f t="shared" si="4"/>
        <v>113020</v>
      </c>
      <c r="D48" s="195">
        <f t="shared" si="4"/>
        <v>116183</v>
      </c>
      <c r="E48" s="195">
        <f t="shared" si="4"/>
        <v>127760</v>
      </c>
      <c r="F48" s="195">
        <f t="shared" si="4"/>
        <v>145244</v>
      </c>
      <c r="G48" s="196">
        <f t="shared" si="4"/>
        <v>159923</v>
      </c>
      <c r="H48" s="14"/>
      <c r="I48" s="69">
        <v>1955</v>
      </c>
      <c r="J48" s="195">
        <f t="shared" si="5"/>
        <v>124299</v>
      </c>
      <c r="K48" s="195">
        <f t="shared" si="5"/>
        <v>127760</v>
      </c>
      <c r="L48" s="195">
        <f t="shared" si="5"/>
        <v>140530</v>
      </c>
      <c r="M48" s="195">
        <f t="shared" si="5"/>
        <v>159804</v>
      </c>
      <c r="N48" s="196">
        <f t="shared" si="5"/>
        <v>175856</v>
      </c>
      <c r="O48" s="28"/>
    </row>
    <row r="49" spans="1:15" x14ac:dyDescent="0.25">
      <c r="A49" s="14"/>
      <c r="B49" s="69">
        <v>1980</v>
      </c>
      <c r="C49" s="195">
        <f t="shared" si="4"/>
        <v>114393</v>
      </c>
      <c r="D49" s="195">
        <f t="shared" si="4"/>
        <v>117615</v>
      </c>
      <c r="E49" s="195">
        <f t="shared" si="4"/>
        <v>129550</v>
      </c>
      <c r="F49" s="195">
        <f t="shared" si="4"/>
        <v>147034</v>
      </c>
      <c r="G49" s="196">
        <f t="shared" si="4"/>
        <v>162071</v>
      </c>
      <c r="H49" s="14"/>
      <c r="I49" s="69">
        <v>1980</v>
      </c>
      <c r="J49" s="195">
        <f t="shared" si="5"/>
        <v>125850</v>
      </c>
      <c r="K49" s="195">
        <f t="shared" si="5"/>
        <v>129430</v>
      </c>
      <c r="L49" s="195">
        <f t="shared" si="5"/>
        <v>142558</v>
      </c>
      <c r="M49" s="195">
        <f t="shared" si="5"/>
        <v>161713</v>
      </c>
      <c r="N49" s="196">
        <f t="shared" si="5"/>
        <v>178302</v>
      </c>
      <c r="O49" s="28"/>
    </row>
    <row r="50" spans="1:15" x14ac:dyDescent="0.25">
      <c r="A50" s="14"/>
      <c r="B50" s="69">
        <v>2005</v>
      </c>
      <c r="C50" s="195">
        <f t="shared" si="4"/>
        <v>115825</v>
      </c>
      <c r="D50" s="195">
        <f t="shared" si="4"/>
        <v>119047</v>
      </c>
      <c r="E50" s="195">
        <f t="shared" si="4"/>
        <v>131400</v>
      </c>
      <c r="F50" s="195">
        <f t="shared" si="4"/>
        <v>148884</v>
      </c>
      <c r="G50" s="196">
        <f t="shared" si="4"/>
        <v>164279</v>
      </c>
      <c r="H50" s="14"/>
      <c r="I50" s="69">
        <v>2005</v>
      </c>
      <c r="J50" s="195">
        <f t="shared" si="5"/>
        <v>127402</v>
      </c>
      <c r="K50" s="195">
        <f t="shared" si="5"/>
        <v>130982</v>
      </c>
      <c r="L50" s="195">
        <f t="shared" si="5"/>
        <v>144468</v>
      </c>
      <c r="M50" s="195">
        <f t="shared" si="5"/>
        <v>163742</v>
      </c>
      <c r="N50" s="196">
        <f t="shared" si="5"/>
        <v>180749</v>
      </c>
      <c r="O50" s="28"/>
    </row>
    <row r="51" spans="1:15" x14ac:dyDescent="0.25">
      <c r="A51" s="14"/>
      <c r="B51" s="69">
        <v>2030</v>
      </c>
      <c r="C51" s="195">
        <f t="shared" si="4"/>
        <v>117257</v>
      </c>
      <c r="D51" s="195">
        <f t="shared" si="4"/>
        <v>120479</v>
      </c>
      <c r="E51" s="195">
        <f t="shared" si="4"/>
        <v>133190</v>
      </c>
      <c r="F51" s="195">
        <f t="shared" si="4"/>
        <v>150674</v>
      </c>
      <c r="G51" s="196">
        <f t="shared" si="4"/>
        <v>166487</v>
      </c>
      <c r="H51" s="14"/>
      <c r="I51" s="69">
        <v>2030</v>
      </c>
      <c r="J51" s="195">
        <f t="shared" si="5"/>
        <v>128953</v>
      </c>
      <c r="K51" s="195">
        <f t="shared" si="5"/>
        <v>132533</v>
      </c>
      <c r="L51" s="195">
        <f t="shared" si="5"/>
        <v>146557</v>
      </c>
      <c r="M51" s="195">
        <f t="shared" si="5"/>
        <v>165711</v>
      </c>
      <c r="N51" s="196">
        <f t="shared" si="5"/>
        <v>183196</v>
      </c>
      <c r="O51" s="28"/>
    </row>
    <row r="52" spans="1:15" x14ac:dyDescent="0.25">
      <c r="A52" s="14"/>
      <c r="B52" s="69">
        <v>2055</v>
      </c>
      <c r="C52" s="195">
        <f t="shared" si="4"/>
        <v>118630</v>
      </c>
      <c r="D52" s="195">
        <f t="shared" si="4"/>
        <v>121852</v>
      </c>
      <c r="E52" s="195">
        <f t="shared" si="4"/>
        <v>134980</v>
      </c>
      <c r="F52" s="195">
        <f t="shared" si="4"/>
        <v>152464</v>
      </c>
      <c r="G52" s="196">
        <f t="shared" si="4"/>
        <v>168635</v>
      </c>
      <c r="H52" s="14"/>
      <c r="I52" s="69">
        <v>2055</v>
      </c>
      <c r="J52" s="195">
        <f t="shared" si="5"/>
        <v>130505</v>
      </c>
      <c r="K52" s="195">
        <f t="shared" si="5"/>
        <v>134085</v>
      </c>
      <c r="L52" s="195">
        <f t="shared" si="5"/>
        <v>148466</v>
      </c>
      <c r="M52" s="195">
        <f t="shared" si="5"/>
        <v>167740</v>
      </c>
      <c r="N52" s="196">
        <f t="shared" si="5"/>
        <v>185523</v>
      </c>
      <c r="O52" s="28"/>
    </row>
    <row r="53" spans="1:15" x14ac:dyDescent="0.25">
      <c r="A53" s="14"/>
      <c r="B53" s="69">
        <v>2080</v>
      </c>
      <c r="C53" s="195">
        <f t="shared" si="4"/>
        <v>120062</v>
      </c>
      <c r="D53" s="195">
        <f t="shared" si="4"/>
        <v>123284</v>
      </c>
      <c r="E53" s="195">
        <f t="shared" si="4"/>
        <v>136770</v>
      </c>
      <c r="F53" s="195">
        <f t="shared" si="4"/>
        <v>154254</v>
      </c>
      <c r="G53" s="196">
        <f t="shared" si="4"/>
        <v>170843</v>
      </c>
      <c r="H53" s="14"/>
      <c r="I53" s="69">
        <v>2080</v>
      </c>
      <c r="J53" s="195">
        <f t="shared" si="5"/>
        <v>131996</v>
      </c>
      <c r="K53" s="195">
        <f t="shared" si="5"/>
        <v>135636</v>
      </c>
      <c r="L53" s="195">
        <f t="shared" si="5"/>
        <v>150376</v>
      </c>
      <c r="M53" s="195">
        <f t="shared" si="5"/>
        <v>169710</v>
      </c>
      <c r="N53" s="196">
        <f t="shared" si="5"/>
        <v>187910</v>
      </c>
      <c r="O53" s="28"/>
    </row>
    <row r="54" spans="1:15" x14ac:dyDescent="0.25">
      <c r="A54" s="14"/>
      <c r="B54" s="69">
        <v>2105</v>
      </c>
      <c r="C54" s="195">
        <f t="shared" si="4"/>
        <v>121494</v>
      </c>
      <c r="D54" s="195">
        <f t="shared" si="4"/>
        <v>124716</v>
      </c>
      <c r="E54" s="195">
        <f t="shared" si="4"/>
        <v>138560</v>
      </c>
      <c r="F54" s="195">
        <f t="shared" si="4"/>
        <v>156044</v>
      </c>
      <c r="G54" s="196">
        <f t="shared" si="4"/>
        <v>173051</v>
      </c>
      <c r="H54" s="14"/>
      <c r="I54" s="69">
        <v>2105</v>
      </c>
      <c r="J54" s="195">
        <f t="shared" si="5"/>
        <v>133667</v>
      </c>
      <c r="K54" s="195">
        <f t="shared" si="5"/>
        <v>137188</v>
      </c>
      <c r="L54" s="195">
        <f t="shared" si="5"/>
        <v>152464</v>
      </c>
      <c r="M54" s="195">
        <f t="shared" si="5"/>
        <v>171619</v>
      </c>
      <c r="N54" s="196">
        <f t="shared" si="5"/>
        <v>190356</v>
      </c>
      <c r="O54" s="28"/>
    </row>
    <row r="55" spans="1:15" x14ac:dyDescent="0.25">
      <c r="A55" s="14"/>
      <c r="B55" s="69">
        <v>2130</v>
      </c>
      <c r="C55" s="195">
        <f t="shared" si="4"/>
        <v>123165</v>
      </c>
      <c r="D55" s="195">
        <f t="shared" si="4"/>
        <v>126208</v>
      </c>
      <c r="E55" s="195">
        <f t="shared" si="4"/>
        <v>140530</v>
      </c>
      <c r="F55" s="195">
        <f t="shared" si="4"/>
        <v>157596</v>
      </c>
      <c r="G55" s="196">
        <f t="shared" si="4"/>
        <v>175319</v>
      </c>
      <c r="H55" s="14"/>
      <c r="I55" s="69">
        <v>2130</v>
      </c>
      <c r="J55" s="195">
        <f t="shared" si="5"/>
        <v>135517</v>
      </c>
      <c r="K55" s="195">
        <f t="shared" si="5"/>
        <v>138859</v>
      </c>
      <c r="L55" s="195">
        <f t="shared" si="5"/>
        <v>154493</v>
      </c>
      <c r="M55" s="195">
        <f t="shared" si="5"/>
        <v>173409</v>
      </c>
      <c r="N55" s="196">
        <f t="shared" si="5"/>
        <v>192803</v>
      </c>
      <c r="O55" s="28"/>
    </row>
    <row r="56" spans="1:15" x14ac:dyDescent="0.25">
      <c r="A56" s="14"/>
      <c r="B56" s="69">
        <v>2155</v>
      </c>
      <c r="C56" s="195">
        <f t="shared" si="4"/>
        <v>124418</v>
      </c>
      <c r="D56" s="195">
        <f t="shared" si="4"/>
        <v>127640</v>
      </c>
      <c r="E56" s="195">
        <f t="shared" si="4"/>
        <v>142200</v>
      </c>
      <c r="F56" s="195">
        <f t="shared" si="4"/>
        <v>159386</v>
      </c>
      <c r="G56" s="196">
        <f t="shared" si="4"/>
        <v>177169</v>
      </c>
      <c r="H56" s="14"/>
      <c r="I56" s="69">
        <v>2155</v>
      </c>
      <c r="J56" s="195">
        <f t="shared" si="5"/>
        <v>136890</v>
      </c>
      <c r="K56" s="195">
        <f t="shared" si="5"/>
        <v>140351</v>
      </c>
      <c r="L56" s="195">
        <f t="shared" si="5"/>
        <v>156462</v>
      </c>
      <c r="M56" s="195">
        <f t="shared" si="5"/>
        <v>175319</v>
      </c>
      <c r="N56" s="196">
        <f t="shared" si="5"/>
        <v>194892</v>
      </c>
      <c r="O56" s="28"/>
    </row>
    <row r="57" spans="1:15" x14ac:dyDescent="0.25">
      <c r="A57" s="14"/>
      <c r="B57" s="69">
        <v>2180</v>
      </c>
      <c r="C57" s="195">
        <f t="shared" si="4"/>
        <v>125731</v>
      </c>
      <c r="D57" s="195">
        <f t="shared" si="4"/>
        <v>129072</v>
      </c>
      <c r="E57" s="195">
        <f t="shared" si="4"/>
        <v>143871</v>
      </c>
      <c r="F57" s="195">
        <f t="shared" si="4"/>
        <v>161176</v>
      </c>
      <c r="G57" s="196">
        <f t="shared" si="4"/>
        <v>178959</v>
      </c>
      <c r="H57" s="14"/>
      <c r="I57" s="69">
        <v>2180</v>
      </c>
      <c r="J57" s="195">
        <f t="shared" si="5"/>
        <v>138322</v>
      </c>
      <c r="K57" s="195">
        <f t="shared" si="5"/>
        <v>141902</v>
      </c>
      <c r="L57" s="195">
        <f t="shared" si="5"/>
        <v>158252</v>
      </c>
      <c r="M57" s="195">
        <f t="shared" si="5"/>
        <v>177288</v>
      </c>
      <c r="N57" s="196">
        <f t="shared" si="5"/>
        <v>196801</v>
      </c>
      <c r="O57" s="28"/>
    </row>
    <row r="58" spans="1:15" x14ac:dyDescent="0.25">
      <c r="A58" s="14"/>
      <c r="B58" s="69">
        <v>2205</v>
      </c>
      <c r="C58" s="195">
        <f t="shared" si="4"/>
        <v>126984</v>
      </c>
      <c r="D58" s="195">
        <f t="shared" si="4"/>
        <v>130505</v>
      </c>
      <c r="E58" s="195">
        <f t="shared" si="4"/>
        <v>145542</v>
      </c>
      <c r="F58" s="195">
        <f t="shared" si="4"/>
        <v>163026</v>
      </c>
      <c r="G58" s="196">
        <f t="shared" si="4"/>
        <v>180749</v>
      </c>
      <c r="H58" s="14"/>
      <c r="I58" s="69">
        <v>2205</v>
      </c>
      <c r="J58" s="195">
        <f t="shared" si="5"/>
        <v>139754</v>
      </c>
      <c r="K58" s="195">
        <f t="shared" si="5"/>
        <v>143573</v>
      </c>
      <c r="L58" s="195">
        <f t="shared" si="5"/>
        <v>160043</v>
      </c>
      <c r="M58" s="195">
        <f t="shared" si="5"/>
        <v>179317</v>
      </c>
      <c r="N58" s="196">
        <f t="shared" si="5"/>
        <v>198890</v>
      </c>
      <c r="O58" s="28"/>
    </row>
    <row r="59" spans="1:15" x14ac:dyDescent="0.25">
      <c r="A59" s="14"/>
      <c r="B59" s="69">
        <v>2230</v>
      </c>
      <c r="C59" s="195">
        <f t="shared" si="4"/>
        <v>128297</v>
      </c>
      <c r="D59" s="195">
        <f t="shared" si="4"/>
        <v>131877</v>
      </c>
      <c r="E59" s="195">
        <f t="shared" si="4"/>
        <v>147213</v>
      </c>
      <c r="F59" s="195">
        <f t="shared" si="4"/>
        <v>164816</v>
      </c>
      <c r="G59" s="196">
        <f t="shared" si="4"/>
        <v>182539</v>
      </c>
      <c r="H59" s="14"/>
      <c r="I59" s="69">
        <v>2230</v>
      </c>
      <c r="J59" s="195">
        <f t="shared" si="5"/>
        <v>141126</v>
      </c>
      <c r="K59" s="195">
        <f t="shared" si="5"/>
        <v>145124</v>
      </c>
      <c r="L59" s="195">
        <f t="shared" si="5"/>
        <v>161952</v>
      </c>
      <c r="M59" s="195">
        <f t="shared" si="5"/>
        <v>181226</v>
      </c>
      <c r="N59" s="196">
        <f t="shared" si="5"/>
        <v>200799</v>
      </c>
      <c r="O59" s="28"/>
    </row>
    <row r="60" spans="1:15" ht="15.75" thickBot="1" x14ac:dyDescent="0.3">
      <c r="A60" s="14"/>
      <c r="B60" s="70">
        <v>2255</v>
      </c>
      <c r="C60" s="197">
        <f t="shared" si="4"/>
        <v>129848</v>
      </c>
      <c r="D60" s="197">
        <f t="shared" si="4"/>
        <v>133428</v>
      </c>
      <c r="E60" s="197">
        <f t="shared" si="4"/>
        <v>148884</v>
      </c>
      <c r="F60" s="197">
        <f t="shared" si="4"/>
        <v>166368</v>
      </c>
      <c r="G60" s="198">
        <f t="shared" si="4"/>
        <v>184568</v>
      </c>
      <c r="H60" s="14"/>
      <c r="I60" s="70">
        <v>2255</v>
      </c>
      <c r="J60" s="197">
        <f t="shared" si="5"/>
        <v>142797</v>
      </c>
      <c r="K60" s="197">
        <f t="shared" si="5"/>
        <v>146795</v>
      </c>
      <c r="L60" s="197">
        <f t="shared" si="5"/>
        <v>163742</v>
      </c>
      <c r="M60" s="197">
        <f t="shared" si="5"/>
        <v>182897</v>
      </c>
      <c r="N60" s="198">
        <f t="shared" si="5"/>
        <v>203126</v>
      </c>
      <c r="O60" s="28"/>
    </row>
    <row r="61" spans="1:15" ht="31.5" customHeight="1" x14ac:dyDescent="0.25">
      <c r="A61" s="877" t="s">
        <v>484</v>
      </c>
      <c r="B61" s="877"/>
      <c r="C61" s="877"/>
      <c r="D61" s="877"/>
      <c r="E61" s="877"/>
      <c r="F61" s="877"/>
      <c r="G61" s="877"/>
      <c r="H61" s="877"/>
      <c r="I61" s="877"/>
      <c r="J61" s="877"/>
      <c r="K61" s="877"/>
      <c r="L61" s="877"/>
      <c r="M61" s="877"/>
      <c r="N61" s="877"/>
      <c r="O61" s="147"/>
    </row>
    <row r="62" spans="1:15" x14ac:dyDescent="0.25">
      <c r="A62" s="140" t="s">
        <v>483</v>
      </c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</row>
    <row r="63" spans="1:15" ht="17.25" x14ac:dyDescent="0.3">
      <c r="A63" s="80" t="s">
        <v>876</v>
      </c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</row>
    <row r="64" spans="1:15" ht="15.75" hidden="1" thickBot="1" x14ac:dyDescent="0.3"/>
    <row r="65" spans="1:16" ht="15.75" hidden="1" thickBot="1" x14ac:dyDescent="0.3">
      <c r="A65" s="81" t="s">
        <v>825</v>
      </c>
      <c r="B65" s="81"/>
      <c r="C65" s="81"/>
      <c r="D65" s="82">
        <f>Курс_прайса*Региональная_наценка_SDThermo*Розничная_наценка_SDThermo*Дилерская_наценка_SDThermo*(1-ЦУ_SDThermo)</f>
        <v>59.672843999999998</v>
      </c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</row>
    <row r="66" spans="1:16" hidden="1" x14ac:dyDescent="0.25">
      <c r="A66" s="81" t="s">
        <v>398</v>
      </c>
      <c r="B66" s="81"/>
      <c r="C66" s="81"/>
      <c r="D66" s="81"/>
      <c r="E66" s="81"/>
      <c r="F66" s="81"/>
      <c r="G66" s="81"/>
      <c r="H66" s="81"/>
      <c r="I66" s="81" t="s">
        <v>687</v>
      </c>
      <c r="J66" s="81"/>
      <c r="K66" s="81"/>
      <c r="L66" s="81"/>
      <c r="M66" s="81"/>
      <c r="N66" s="81"/>
      <c r="O66" s="81"/>
      <c r="P66" s="81"/>
    </row>
    <row r="67" spans="1:16" ht="15.75" hidden="1" thickBot="1" x14ac:dyDescent="0.3">
      <c r="A67" s="81" t="s">
        <v>399</v>
      </c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</row>
    <row r="68" spans="1:16" hidden="1" x14ac:dyDescent="0.25">
      <c r="A68" s="81"/>
      <c r="B68" s="94" t="s">
        <v>106</v>
      </c>
      <c r="C68" s="95">
        <v>875</v>
      </c>
      <c r="D68" s="95">
        <v>900</v>
      </c>
      <c r="E68" s="95">
        <v>1000</v>
      </c>
      <c r="F68" s="95">
        <v>1125</v>
      </c>
      <c r="G68" s="96">
        <v>1250</v>
      </c>
      <c r="H68" s="81"/>
      <c r="I68" s="94" t="s">
        <v>106</v>
      </c>
      <c r="J68" s="95">
        <v>875</v>
      </c>
      <c r="K68" s="95">
        <v>900</v>
      </c>
      <c r="L68" s="95">
        <v>1000</v>
      </c>
      <c r="M68" s="95">
        <v>1125</v>
      </c>
      <c r="N68" s="96">
        <v>1250</v>
      </c>
      <c r="O68" s="81"/>
      <c r="P68" s="81"/>
    </row>
    <row r="69" spans="1:16" hidden="1" x14ac:dyDescent="0.25">
      <c r="A69" s="81"/>
      <c r="B69" s="97">
        <v>1895</v>
      </c>
      <c r="C69" s="84">
        <v>1747</v>
      </c>
      <c r="D69" s="84">
        <v>1798</v>
      </c>
      <c r="E69" s="84">
        <v>2009</v>
      </c>
      <c r="F69" s="84">
        <v>2243</v>
      </c>
      <c r="G69" s="98">
        <v>2506</v>
      </c>
      <c r="H69" s="81"/>
      <c r="I69" s="97">
        <v>1895</v>
      </c>
      <c r="J69" s="84">
        <v>1922</v>
      </c>
      <c r="K69" s="84">
        <v>1977</v>
      </c>
      <c r="L69" s="84">
        <v>2209</v>
      </c>
      <c r="M69" s="84">
        <v>2467</v>
      </c>
      <c r="N69" s="98">
        <v>2756</v>
      </c>
      <c r="O69" s="81"/>
      <c r="P69" s="81"/>
    </row>
    <row r="70" spans="1:16" hidden="1" x14ac:dyDescent="0.25">
      <c r="A70" s="81"/>
      <c r="B70" s="97">
        <v>2000</v>
      </c>
      <c r="C70" s="84">
        <v>1848</v>
      </c>
      <c r="D70" s="84">
        <v>1900</v>
      </c>
      <c r="E70" s="84">
        <v>2095</v>
      </c>
      <c r="F70" s="84">
        <v>2376</v>
      </c>
      <c r="G70" s="98">
        <v>2622</v>
      </c>
      <c r="H70" s="81"/>
      <c r="I70" s="97">
        <v>2000</v>
      </c>
      <c r="J70" s="84">
        <v>2033</v>
      </c>
      <c r="K70" s="84">
        <v>2090</v>
      </c>
      <c r="L70" s="84">
        <v>2305</v>
      </c>
      <c r="M70" s="84">
        <v>2613</v>
      </c>
      <c r="N70" s="98">
        <v>2884</v>
      </c>
      <c r="O70" s="81"/>
      <c r="P70" s="81"/>
    </row>
    <row r="71" spans="1:16" hidden="1" x14ac:dyDescent="0.25">
      <c r="A71" s="81"/>
      <c r="B71" s="97">
        <v>2125</v>
      </c>
      <c r="C71" s="84">
        <v>1965</v>
      </c>
      <c r="D71" s="84">
        <v>2015</v>
      </c>
      <c r="E71" s="84">
        <v>2243</v>
      </c>
      <c r="F71" s="84">
        <v>2515</v>
      </c>
      <c r="G71" s="98">
        <v>2799</v>
      </c>
      <c r="H71" s="81"/>
      <c r="I71" s="97">
        <v>2125</v>
      </c>
      <c r="J71" s="84">
        <v>2162</v>
      </c>
      <c r="K71" s="84">
        <v>2216</v>
      </c>
      <c r="L71" s="84">
        <v>2467</v>
      </c>
      <c r="M71" s="84">
        <v>2767</v>
      </c>
      <c r="N71" s="98">
        <v>3079</v>
      </c>
      <c r="O71" s="81"/>
      <c r="P71" s="81"/>
    </row>
    <row r="72" spans="1:16" ht="15.75" hidden="1" thickBot="1" x14ac:dyDescent="0.3">
      <c r="A72" s="81"/>
      <c r="B72" s="99">
        <v>2250</v>
      </c>
      <c r="C72" s="100">
        <v>2072</v>
      </c>
      <c r="D72" s="100">
        <v>2131</v>
      </c>
      <c r="E72" s="100">
        <v>2376</v>
      </c>
      <c r="F72" s="100">
        <v>2654</v>
      </c>
      <c r="G72" s="101">
        <v>2946</v>
      </c>
      <c r="H72" s="81"/>
      <c r="I72" s="99">
        <v>2250</v>
      </c>
      <c r="J72" s="100">
        <v>2279</v>
      </c>
      <c r="K72" s="100">
        <v>2344</v>
      </c>
      <c r="L72" s="100">
        <v>2613</v>
      </c>
      <c r="M72" s="100">
        <v>2919</v>
      </c>
      <c r="N72" s="101">
        <v>3241</v>
      </c>
      <c r="O72" s="81"/>
      <c r="P72" s="81"/>
    </row>
    <row r="73" spans="1:16" hidden="1" x14ac:dyDescent="0.25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</row>
    <row r="74" spans="1:16" ht="15.75" hidden="1" thickBot="1" x14ac:dyDescent="0.3">
      <c r="A74" s="81"/>
      <c r="B74" s="81" t="s">
        <v>400</v>
      </c>
      <c r="C74" s="81"/>
      <c r="D74" s="81"/>
      <c r="E74" s="81"/>
      <c r="F74" s="81"/>
      <c r="G74" s="81"/>
      <c r="H74" s="81"/>
      <c r="I74" s="81" t="s">
        <v>401</v>
      </c>
      <c r="J74" s="81"/>
      <c r="K74" s="81"/>
      <c r="L74" s="81"/>
      <c r="M74" s="81"/>
      <c r="N74" s="81"/>
      <c r="O74" s="81"/>
      <c r="P74" s="81"/>
    </row>
    <row r="75" spans="1:16" hidden="1" x14ac:dyDescent="0.25">
      <c r="A75" s="81"/>
      <c r="B75" s="94" t="s">
        <v>106</v>
      </c>
      <c r="C75" s="95">
        <v>875</v>
      </c>
      <c r="D75" s="95">
        <v>900</v>
      </c>
      <c r="E75" s="95">
        <v>1000</v>
      </c>
      <c r="F75" s="95">
        <v>1125</v>
      </c>
      <c r="G75" s="96">
        <v>1250</v>
      </c>
      <c r="H75" s="81"/>
      <c r="I75" s="94" t="s">
        <v>106</v>
      </c>
      <c r="J75" s="95">
        <v>875</v>
      </c>
      <c r="K75" s="95">
        <v>900</v>
      </c>
      <c r="L75" s="95">
        <v>1000</v>
      </c>
      <c r="M75" s="95">
        <v>1125</v>
      </c>
      <c r="N75" s="96">
        <v>1250</v>
      </c>
      <c r="O75" s="81"/>
      <c r="P75" s="81"/>
    </row>
    <row r="76" spans="1:16" hidden="1" x14ac:dyDescent="0.25">
      <c r="A76" s="81"/>
      <c r="B76" s="97">
        <v>1975</v>
      </c>
      <c r="C76" s="84">
        <v>1917</v>
      </c>
      <c r="D76" s="84">
        <v>1971</v>
      </c>
      <c r="E76" s="84">
        <v>2171</v>
      </c>
      <c r="F76" s="84">
        <v>2464</v>
      </c>
      <c r="G76" s="98">
        <v>2716</v>
      </c>
      <c r="H76" s="81"/>
      <c r="I76" s="97">
        <v>1975</v>
      </c>
      <c r="J76" s="84">
        <v>2109</v>
      </c>
      <c r="K76" s="84">
        <v>2169</v>
      </c>
      <c r="L76" s="84">
        <v>2389</v>
      </c>
      <c r="M76" s="84">
        <v>2710</v>
      </c>
      <c r="N76" s="98">
        <v>2988</v>
      </c>
      <c r="O76" s="81"/>
      <c r="P76" s="81"/>
    </row>
    <row r="77" spans="1:16" hidden="1" x14ac:dyDescent="0.25">
      <c r="A77" s="81"/>
      <c r="B77" s="97">
        <v>2000</v>
      </c>
      <c r="C77" s="84">
        <v>1941</v>
      </c>
      <c r="D77" s="84">
        <v>1995</v>
      </c>
      <c r="E77" s="84">
        <v>2202</v>
      </c>
      <c r="F77" s="84">
        <v>2495</v>
      </c>
      <c r="G77" s="98">
        <v>2753</v>
      </c>
      <c r="H77" s="81"/>
      <c r="I77" s="97">
        <v>2000</v>
      </c>
      <c r="J77" s="84">
        <v>2135</v>
      </c>
      <c r="K77" s="84">
        <v>2195</v>
      </c>
      <c r="L77" s="84">
        <v>2421</v>
      </c>
      <c r="M77" s="84">
        <v>2744</v>
      </c>
      <c r="N77" s="98">
        <v>3029</v>
      </c>
      <c r="O77" s="81"/>
      <c r="P77" s="81"/>
    </row>
    <row r="78" spans="1:16" hidden="1" x14ac:dyDescent="0.25">
      <c r="A78" s="81"/>
      <c r="B78" s="97">
        <v>2025</v>
      </c>
      <c r="C78" s="84">
        <v>1965</v>
      </c>
      <c r="D78" s="84">
        <v>2019</v>
      </c>
      <c r="E78" s="84">
        <v>2232</v>
      </c>
      <c r="F78" s="84">
        <v>2525</v>
      </c>
      <c r="G78" s="98">
        <v>2790</v>
      </c>
      <c r="H78" s="81"/>
      <c r="I78" s="97">
        <v>2025</v>
      </c>
      <c r="J78" s="84">
        <v>2161</v>
      </c>
      <c r="K78" s="84">
        <v>2221</v>
      </c>
      <c r="L78" s="84">
        <v>2456</v>
      </c>
      <c r="M78" s="84">
        <v>2777</v>
      </c>
      <c r="N78" s="98">
        <v>3070</v>
      </c>
      <c r="O78" s="81"/>
      <c r="P78" s="81"/>
    </row>
    <row r="79" spans="1:16" hidden="1" x14ac:dyDescent="0.25">
      <c r="A79" s="81"/>
      <c r="B79" s="97">
        <v>2050</v>
      </c>
      <c r="C79" s="84">
        <v>1988</v>
      </c>
      <c r="D79" s="84">
        <v>2042</v>
      </c>
      <c r="E79" s="84">
        <v>2262</v>
      </c>
      <c r="F79" s="84">
        <v>2555</v>
      </c>
      <c r="G79" s="98">
        <v>2826</v>
      </c>
      <c r="H79" s="81"/>
      <c r="I79" s="97">
        <v>2050</v>
      </c>
      <c r="J79" s="84">
        <v>2187</v>
      </c>
      <c r="K79" s="84">
        <v>2247</v>
      </c>
      <c r="L79" s="84">
        <v>2488</v>
      </c>
      <c r="M79" s="84">
        <v>2811</v>
      </c>
      <c r="N79" s="98">
        <v>3109</v>
      </c>
      <c r="O79" s="81"/>
      <c r="P79" s="81"/>
    </row>
    <row r="80" spans="1:16" hidden="1" x14ac:dyDescent="0.25">
      <c r="A80" s="81"/>
      <c r="B80" s="97">
        <v>2075</v>
      </c>
      <c r="C80" s="84">
        <v>2012</v>
      </c>
      <c r="D80" s="84">
        <v>2066</v>
      </c>
      <c r="E80" s="84">
        <v>2292</v>
      </c>
      <c r="F80" s="84">
        <v>2585</v>
      </c>
      <c r="G80" s="98">
        <v>2863</v>
      </c>
      <c r="H80" s="81"/>
      <c r="I80" s="97">
        <v>2075</v>
      </c>
      <c r="J80" s="84">
        <v>2212</v>
      </c>
      <c r="K80" s="84">
        <v>2273</v>
      </c>
      <c r="L80" s="84">
        <v>2520</v>
      </c>
      <c r="M80" s="84">
        <v>2844</v>
      </c>
      <c r="N80" s="98">
        <v>3149</v>
      </c>
      <c r="O80" s="81"/>
      <c r="P80" s="81"/>
    </row>
    <row r="81" spans="1:16" hidden="1" x14ac:dyDescent="0.25">
      <c r="A81" s="81"/>
      <c r="B81" s="97">
        <v>2100</v>
      </c>
      <c r="C81" s="84">
        <v>2036</v>
      </c>
      <c r="D81" s="84">
        <v>2090</v>
      </c>
      <c r="E81" s="84">
        <v>2322</v>
      </c>
      <c r="F81" s="84">
        <v>2615</v>
      </c>
      <c r="G81" s="98">
        <v>2900</v>
      </c>
      <c r="H81" s="81"/>
      <c r="I81" s="97">
        <v>2100</v>
      </c>
      <c r="J81" s="84">
        <v>2240</v>
      </c>
      <c r="K81" s="84">
        <v>2299</v>
      </c>
      <c r="L81" s="84">
        <v>2555</v>
      </c>
      <c r="M81" s="84">
        <v>2876</v>
      </c>
      <c r="N81" s="98">
        <v>3190</v>
      </c>
      <c r="O81" s="81"/>
      <c r="P81" s="81"/>
    </row>
    <row r="82" spans="1:16" hidden="1" x14ac:dyDescent="0.25">
      <c r="A82" s="81"/>
      <c r="B82" s="97">
        <v>2125</v>
      </c>
      <c r="C82" s="84">
        <v>2064</v>
      </c>
      <c r="D82" s="84">
        <v>2115</v>
      </c>
      <c r="E82" s="84">
        <v>2355</v>
      </c>
      <c r="F82" s="84">
        <v>2641</v>
      </c>
      <c r="G82" s="98">
        <v>2938</v>
      </c>
      <c r="H82" s="81"/>
      <c r="I82" s="97">
        <v>2125</v>
      </c>
      <c r="J82" s="84">
        <v>2271</v>
      </c>
      <c r="K82" s="84">
        <v>2327</v>
      </c>
      <c r="L82" s="84">
        <v>2589</v>
      </c>
      <c r="M82" s="84">
        <v>2906</v>
      </c>
      <c r="N82" s="98">
        <v>3231</v>
      </c>
      <c r="O82" s="81"/>
      <c r="P82" s="81"/>
    </row>
    <row r="83" spans="1:16" hidden="1" x14ac:dyDescent="0.25">
      <c r="A83" s="81"/>
      <c r="B83" s="97">
        <v>2150</v>
      </c>
      <c r="C83" s="84">
        <v>2085</v>
      </c>
      <c r="D83" s="84">
        <v>2139</v>
      </c>
      <c r="E83" s="84">
        <v>2383</v>
      </c>
      <c r="F83" s="84">
        <v>2671</v>
      </c>
      <c r="G83" s="98">
        <v>2969</v>
      </c>
      <c r="H83" s="81"/>
      <c r="I83" s="97">
        <v>2150</v>
      </c>
      <c r="J83" s="84">
        <v>2294</v>
      </c>
      <c r="K83" s="84">
        <v>2352</v>
      </c>
      <c r="L83" s="84">
        <v>2622</v>
      </c>
      <c r="M83" s="84">
        <v>2938</v>
      </c>
      <c r="N83" s="98">
        <v>3266</v>
      </c>
      <c r="O83" s="81"/>
      <c r="P83" s="81"/>
    </row>
    <row r="84" spans="1:16" hidden="1" x14ac:dyDescent="0.25">
      <c r="A84" s="81"/>
      <c r="B84" s="97">
        <v>2175</v>
      </c>
      <c r="C84" s="84">
        <v>2107</v>
      </c>
      <c r="D84" s="84">
        <v>2163</v>
      </c>
      <c r="E84" s="84">
        <v>2411</v>
      </c>
      <c r="F84" s="84">
        <v>2701</v>
      </c>
      <c r="G84" s="98">
        <v>2999</v>
      </c>
      <c r="H84" s="81"/>
      <c r="I84" s="97">
        <v>2175</v>
      </c>
      <c r="J84" s="84">
        <v>2318</v>
      </c>
      <c r="K84" s="84">
        <v>2378</v>
      </c>
      <c r="L84" s="84">
        <v>2652</v>
      </c>
      <c r="M84" s="84">
        <v>2971</v>
      </c>
      <c r="N84" s="98">
        <v>3298</v>
      </c>
      <c r="O84" s="81"/>
      <c r="P84" s="81"/>
    </row>
    <row r="85" spans="1:16" hidden="1" x14ac:dyDescent="0.25">
      <c r="A85" s="81"/>
      <c r="B85" s="97">
        <v>2200</v>
      </c>
      <c r="C85" s="84">
        <v>2128</v>
      </c>
      <c r="D85" s="84">
        <v>2187</v>
      </c>
      <c r="E85" s="84">
        <v>2439</v>
      </c>
      <c r="F85" s="84">
        <v>2732</v>
      </c>
      <c r="G85" s="98">
        <v>3029</v>
      </c>
      <c r="H85" s="81"/>
      <c r="I85" s="97">
        <v>2200</v>
      </c>
      <c r="J85" s="84">
        <v>2342</v>
      </c>
      <c r="K85" s="84">
        <v>2406</v>
      </c>
      <c r="L85" s="84">
        <v>2682</v>
      </c>
      <c r="M85" s="84">
        <v>3005</v>
      </c>
      <c r="N85" s="98">
        <v>3333</v>
      </c>
      <c r="O85" s="81"/>
      <c r="P85" s="81"/>
    </row>
    <row r="86" spans="1:16" hidden="1" x14ac:dyDescent="0.25">
      <c r="A86" s="81"/>
      <c r="B86" s="97">
        <v>2225</v>
      </c>
      <c r="C86" s="84">
        <v>2150</v>
      </c>
      <c r="D86" s="84">
        <v>2210</v>
      </c>
      <c r="E86" s="84">
        <v>2467</v>
      </c>
      <c r="F86" s="84">
        <v>2762</v>
      </c>
      <c r="G86" s="98">
        <v>3059</v>
      </c>
      <c r="H86" s="81"/>
      <c r="I86" s="97">
        <v>2225</v>
      </c>
      <c r="J86" s="84">
        <v>2365</v>
      </c>
      <c r="K86" s="84">
        <v>2432</v>
      </c>
      <c r="L86" s="84">
        <v>2714</v>
      </c>
      <c r="M86" s="84">
        <v>3037</v>
      </c>
      <c r="N86" s="98">
        <v>3365</v>
      </c>
      <c r="O86" s="81"/>
      <c r="P86" s="81"/>
    </row>
    <row r="87" spans="1:16" hidden="1" x14ac:dyDescent="0.25">
      <c r="A87" s="81"/>
      <c r="B87" s="97">
        <v>2250</v>
      </c>
      <c r="C87" s="84">
        <v>2176</v>
      </c>
      <c r="D87" s="84">
        <v>2236</v>
      </c>
      <c r="E87" s="84">
        <v>2495</v>
      </c>
      <c r="F87" s="84">
        <v>2788</v>
      </c>
      <c r="G87" s="98">
        <v>3093</v>
      </c>
      <c r="H87" s="81"/>
      <c r="I87" s="97">
        <v>2250</v>
      </c>
      <c r="J87" s="84">
        <v>2393</v>
      </c>
      <c r="K87" s="84">
        <v>2460</v>
      </c>
      <c r="L87" s="84">
        <v>2744</v>
      </c>
      <c r="M87" s="84">
        <v>3065</v>
      </c>
      <c r="N87" s="98">
        <v>3404</v>
      </c>
      <c r="O87" s="81"/>
      <c r="P87" s="81"/>
    </row>
    <row r="88" spans="1:16" hidden="1" x14ac:dyDescent="0.25">
      <c r="A88" s="81"/>
      <c r="B88" s="97">
        <v>2275</v>
      </c>
      <c r="C88" s="84">
        <v>2202</v>
      </c>
      <c r="D88" s="84">
        <v>2262</v>
      </c>
      <c r="E88" s="84">
        <v>2523</v>
      </c>
      <c r="F88" s="84">
        <v>2813</v>
      </c>
      <c r="G88" s="98">
        <v>3128</v>
      </c>
      <c r="H88" s="81"/>
      <c r="I88" s="97">
        <v>2275</v>
      </c>
      <c r="J88" s="84">
        <v>2421</v>
      </c>
      <c r="K88" s="84">
        <v>2488</v>
      </c>
      <c r="L88" s="84">
        <v>2775</v>
      </c>
      <c r="M88" s="84">
        <v>3096</v>
      </c>
      <c r="N88" s="98">
        <v>3440</v>
      </c>
      <c r="O88" s="81"/>
      <c r="P88" s="81"/>
    </row>
    <row r="89" spans="1:16" ht="15.75" hidden="1" thickBot="1" x14ac:dyDescent="0.3">
      <c r="A89" s="81"/>
      <c r="B89" s="99">
        <v>2300</v>
      </c>
      <c r="C89" s="100">
        <v>2227</v>
      </c>
      <c r="D89" s="100">
        <v>2288</v>
      </c>
      <c r="E89" s="100">
        <v>2551</v>
      </c>
      <c r="F89" s="100">
        <v>2839</v>
      </c>
      <c r="G89" s="101">
        <v>3162</v>
      </c>
      <c r="H89" s="81"/>
      <c r="I89" s="99">
        <v>2300</v>
      </c>
      <c r="J89" s="100">
        <v>2449</v>
      </c>
      <c r="K89" s="100">
        <v>2516</v>
      </c>
      <c r="L89" s="100">
        <v>2805</v>
      </c>
      <c r="M89" s="100">
        <v>3124</v>
      </c>
      <c r="N89" s="101">
        <v>3479</v>
      </c>
      <c r="O89" s="81"/>
      <c r="P89" s="81"/>
    </row>
    <row r="90" spans="1:16" hidden="1" x14ac:dyDescent="0.25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</row>
    <row r="91" spans="1:16" ht="15.75" hidden="1" thickBot="1" x14ac:dyDescent="0.3">
      <c r="A91" s="81"/>
      <c r="B91" s="81" t="s">
        <v>400</v>
      </c>
      <c r="C91" s="81"/>
      <c r="D91" s="81"/>
      <c r="E91" s="81"/>
      <c r="F91" s="81"/>
      <c r="G91" s="81"/>
      <c r="H91" s="81"/>
      <c r="I91" s="81" t="s">
        <v>401</v>
      </c>
      <c r="J91" s="81"/>
      <c r="K91" s="81"/>
      <c r="L91" s="81"/>
      <c r="M91" s="81"/>
      <c r="N91" s="81"/>
      <c r="O91" s="81"/>
      <c r="P91" s="81"/>
    </row>
    <row r="92" spans="1:16" hidden="1" x14ac:dyDescent="0.25">
      <c r="A92" s="81"/>
      <c r="B92" s="94" t="s">
        <v>106</v>
      </c>
      <c r="C92" s="95">
        <v>875</v>
      </c>
      <c r="D92" s="95">
        <v>900</v>
      </c>
      <c r="E92" s="95">
        <v>1000</v>
      </c>
      <c r="F92" s="95">
        <v>1125</v>
      </c>
      <c r="G92" s="96">
        <v>1250</v>
      </c>
      <c r="H92" s="81"/>
      <c r="I92" s="94" t="s">
        <v>106</v>
      </c>
      <c r="J92" s="95">
        <v>875</v>
      </c>
      <c r="K92" s="95">
        <v>900</v>
      </c>
      <c r="L92" s="95">
        <v>1000</v>
      </c>
      <c r="M92" s="95">
        <v>1125</v>
      </c>
      <c r="N92" s="96">
        <v>1250</v>
      </c>
      <c r="O92" s="81"/>
      <c r="P92" s="81"/>
    </row>
    <row r="93" spans="1:16" hidden="1" x14ac:dyDescent="0.25">
      <c r="A93" s="81"/>
      <c r="B93" s="97">
        <v>1930</v>
      </c>
      <c r="C93" s="84">
        <v>1870</v>
      </c>
      <c r="D93" s="84">
        <v>1924</v>
      </c>
      <c r="E93" s="84">
        <v>2111</v>
      </c>
      <c r="F93" s="84">
        <v>2404</v>
      </c>
      <c r="G93" s="98">
        <v>2643</v>
      </c>
      <c r="H93" s="81"/>
      <c r="I93" s="97">
        <v>1930</v>
      </c>
      <c r="J93" s="84">
        <v>2057</v>
      </c>
      <c r="K93" s="84">
        <v>2115</v>
      </c>
      <c r="L93" s="84">
        <v>2322</v>
      </c>
      <c r="M93" s="84">
        <v>2645</v>
      </c>
      <c r="N93" s="98">
        <v>2908</v>
      </c>
      <c r="O93" s="81"/>
      <c r="P93" s="81"/>
    </row>
    <row r="94" spans="1:16" hidden="1" x14ac:dyDescent="0.25">
      <c r="A94" s="81"/>
      <c r="B94" s="97">
        <v>1955</v>
      </c>
      <c r="C94" s="84">
        <v>1894</v>
      </c>
      <c r="D94" s="84">
        <v>1947</v>
      </c>
      <c r="E94" s="84">
        <v>2141</v>
      </c>
      <c r="F94" s="84">
        <v>2434</v>
      </c>
      <c r="G94" s="98">
        <v>2680</v>
      </c>
      <c r="H94" s="81"/>
      <c r="I94" s="97">
        <v>1955</v>
      </c>
      <c r="J94" s="84">
        <v>2083</v>
      </c>
      <c r="K94" s="84">
        <v>2141</v>
      </c>
      <c r="L94" s="84">
        <v>2355</v>
      </c>
      <c r="M94" s="84">
        <v>2678</v>
      </c>
      <c r="N94" s="98">
        <v>2947</v>
      </c>
      <c r="O94" s="81"/>
      <c r="P94" s="81"/>
    </row>
    <row r="95" spans="1:16" hidden="1" x14ac:dyDescent="0.25">
      <c r="A95" s="81"/>
      <c r="B95" s="97">
        <v>1980</v>
      </c>
      <c r="C95" s="84">
        <v>1917</v>
      </c>
      <c r="D95" s="84">
        <v>1971</v>
      </c>
      <c r="E95" s="84">
        <v>2171</v>
      </c>
      <c r="F95" s="84">
        <v>2464</v>
      </c>
      <c r="G95" s="98">
        <v>2716</v>
      </c>
      <c r="H95" s="81"/>
      <c r="I95" s="97">
        <v>1980</v>
      </c>
      <c r="J95" s="84">
        <v>2109</v>
      </c>
      <c r="K95" s="84">
        <v>2169</v>
      </c>
      <c r="L95" s="84">
        <v>2389</v>
      </c>
      <c r="M95" s="84">
        <v>2710</v>
      </c>
      <c r="N95" s="98">
        <v>2988</v>
      </c>
      <c r="O95" s="81"/>
      <c r="P95" s="81"/>
    </row>
    <row r="96" spans="1:16" hidden="1" x14ac:dyDescent="0.25">
      <c r="A96" s="81"/>
      <c r="B96" s="97">
        <v>2005</v>
      </c>
      <c r="C96" s="84">
        <v>1941</v>
      </c>
      <c r="D96" s="84">
        <v>1995</v>
      </c>
      <c r="E96" s="84">
        <v>2202</v>
      </c>
      <c r="F96" s="84">
        <v>2495</v>
      </c>
      <c r="G96" s="98">
        <v>2753</v>
      </c>
      <c r="H96" s="81"/>
      <c r="I96" s="97">
        <v>2005</v>
      </c>
      <c r="J96" s="84">
        <v>2135</v>
      </c>
      <c r="K96" s="84">
        <v>2195</v>
      </c>
      <c r="L96" s="84">
        <v>2421</v>
      </c>
      <c r="M96" s="84">
        <v>2744</v>
      </c>
      <c r="N96" s="98">
        <v>3029</v>
      </c>
      <c r="O96" s="81"/>
      <c r="P96" s="81"/>
    </row>
    <row r="97" spans="1:16" hidden="1" x14ac:dyDescent="0.25">
      <c r="A97" s="81"/>
      <c r="B97" s="97">
        <v>2030</v>
      </c>
      <c r="C97" s="84">
        <v>1965</v>
      </c>
      <c r="D97" s="84">
        <v>2019</v>
      </c>
      <c r="E97" s="84">
        <v>2232</v>
      </c>
      <c r="F97" s="84">
        <v>2525</v>
      </c>
      <c r="G97" s="98">
        <v>2790</v>
      </c>
      <c r="H97" s="81"/>
      <c r="I97" s="97">
        <v>2030</v>
      </c>
      <c r="J97" s="84">
        <v>2161</v>
      </c>
      <c r="K97" s="84">
        <v>2221</v>
      </c>
      <c r="L97" s="84">
        <v>2456</v>
      </c>
      <c r="M97" s="84">
        <v>2777</v>
      </c>
      <c r="N97" s="98">
        <v>3070</v>
      </c>
      <c r="O97" s="81"/>
      <c r="P97" s="81"/>
    </row>
    <row r="98" spans="1:16" hidden="1" x14ac:dyDescent="0.25">
      <c r="A98" s="81"/>
      <c r="B98" s="97">
        <v>2055</v>
      </c>
      <c r="C98" s="84">
        <v>1988</v>
      </c>
      <c r="D98" s="84">
        <v>2042</v>
      </c>
      <c r="E98" s="84">
        <v>2262</v>
      </c>
      <c r="F98" s="84">
        <v>2555</v>
      </c>
      <c r="G98" s="98">
        <v>2826</v>
      </c>
      <c r="H98" s="81"/>
      <c r="I98" s="97">
        <v>2055</v>
      </c>
      <c r="J98" s="84">
        <v>2187</v>
      </c>
      <c r="K98" s="84">
        <v>2247</v>
      </c>
      <c r="L98" s="84">
        <v>2488</v>
      </c>
      <c r="M98" s="84">
        <v>2811</v>
      </c>
      <c r="N98" s="98">
        <v>3109</v>
      </c>
      <c r="O98" s="81"/>
      <c r="P98" s="81"/>
    </row>
    <row r="99" spans="1:16" hidden="1" x14ac:dyDescent="0.25">
      <c r="A99" s="81"/>
      <c r="B99" s="97">
        <v>2080</v>
      </c>
      <c r="C99" s="84">
        <v>2012</v>
      </c>
      <c r="D99" s="84">
        <v>2066</v>
      </c>
      <c r="E99" s="84">
        <v>2292</v>
      </c>
      <c r="F99" s="84">
        <v>2585</v>
      </c>
      <c r="G99" s="98">
        <v>2863</v>
      </c>
      <c r="H99" s="81"/>
      <c r="I99" s="97">
        <v>2080</v>
      </c>
      <c r="J99" s="84">
        <v>2212</v>
      </c>
      <c r="K99" s="84">
        <v>2273</v>
      </c>
      <c r="L99" s="84">
        <v>2520</v>
      </c>
      <c r="M99" s="84">
        <v>2844</v>
      </c>
      <c r="N99" s="98">
        <v>3149</v>
      </c>
      <c r="O99" s="81"/>
      <c r="P99" s="81"/>
    </row>
    <row r="100" spans="1:16" hidden="1" x14ac:dyDescent="0.25">
      <c r="A100" s="81"/>
      <c r="B100" s="97">
        <v>2105</v>
      </c>
      <c r="C100" s="84">
        <v>2036</v>
      </c>
      <c r="D100" s="84">
        <v>2090</v>
      </c>
      <c r="E100" s="84">
        <v>2322</v>
      </c>
      <c r="F100" s="84">
        <v>2615</v>
      </c>
      <c r="G100" s="98">
        <v>2900</v>
      </c>
      <c r="H100" s="81"/>
      <c r="I100" s="97">
        <v>2105</v>
      </c>
      <c r="J100" s="84">
        <v>2240</v>
      </c>
      <c r="K100" s="84">
        <v>2299</v>
      </c>
      <c r="L100" s="84">
        <v>2555</v>
      </c>
      <c r="M100" s="84">
        <v>2876</v>
      </c>
      <c r="N100" s="98">
        <v>3190</v>
      </c>
      <c r="O100" s="81"/>
      <c r="P100" s="81"/>
    </row>
    <row r="101" spans="1:16" hidden="1" x14ac:dyDescent="0.25">
      <c r="A101" s="81"/>
      <c r="B101" s="97">
        <v>2130</v>
      </c>
      <c r="C101" s="84">
        <v>2064</v>
      </c>
      <c r="D101" s="84">
        <v>2115</v>
      </c>
      <c r="E101" s="84">
        <v>2355</v>
      </c>
      <c r="F101" s="84">
        <v>2641</v>
      </c>
      <c r="G101" s="98">
        <v>2938</v>
      </c>
      <c r="H101" s="81"/>
      <c r="I101" s="97">
        <v>2130</v>
      </c>
      <c r="J101" s="84">
        <v>2271</v>
      </c>
      <c r="K101" s="84">
        <v>2327</v>
      </c>
      <c r="L101" s="84">
        <v>2589</v>
      </c>
      <c r="M101" s="84">
        <v>2906</v>
      </c>
      <c r="N101" s="98">
        <v>3231</v>
      </c>
      <c r="O101" s="81"/>
      <c r="P101" s="81"/>
    </row>
    <row r="102" spans="1:16" hidden="1" x14ac:dyDescent="0.25">
      <c r="A102" s="81"/>
      <c r="B102" s="97">
        <v>2155</v>
      </c>
      <c r="C102" s="84">
        <v>2085</v>
      </c>
      <c r="D102" s="84">
        <v>2139</v>
      </c>
      <c r="E102" s="84">
        <v>2383</v>
      </c>
      <c r="F102" s="84">
        <v>2671</v>
      </c>
      <c r="G102" s="98">
        <v>2969</v>
      </c>
      <c r="H102" s="81"/>
      <c r="I102" s="97">
        <v>2155</v>
      </c>
      <c r="J102" s="84">
        <v>2294</v>
      </c>
      <c r="K102" s="84">
        <v>2352</v>
      </c>
      <c r="L102" s="84">
        <v>2622</v>
      </c>
      <c r="M102" s="84">
        <v>2938</v>
      </c>
      <c r="N102" s="98">
        <v>3266</v>
      </c>
      <c r="O102" s="81"/>
      <c r="P102" s="81"/>
    </row>
    <row r="103" spans="1:16" hidden="1" x14ac:dyDescent="0.25">
      <c r="A103" s="81"/>
      <c r="B103" s="97">
        <v>2180</v>
      </c>
      <c r="C103" s="84">
        <v>2107</v>
      </c>
      <c r="D103" s="84">
        <v>2163</v>
      </c>
      <c r="E103" s="84">
        <v>2411</v>
      </c>
      <c r="F103" s="84">
        <v>2701</v>
      </c>
      <c r="G103" s="98">
        <v>2999</v>
      </c>
      <c r="H103" s="81"/>
      <c r="I103" s="97">
        <v>2180</v>
      </c>
      <c r="J103" s="84">
        <v>2318</v>
      </c>
      <c r="K103" s="84">
        <v>2378</v>
      </c>
      <c r="L103" s="84">
        <v>2652</v>
      </c>
      <c r="M103" s="84">
        <v>2971</v>
      </c>
      <c r="N103" s="98">
        <v>3298</v>
      </c>
      <c r="O103" s="81"/>
      <c r="P103" s="81"/>
    </row>
    <row r="104" spans="1:16" hidden="1" x14ac:dyDescent="0.25">
      <c r="A104" s="81"/>
      <c r="B104" s="97">
        <v>2205</v>
      </c>
      <c r="C104" s="84">
        <v>2128</v>
      </c>
      <c r="D104" s="84">
        <v>2187</v>
      </c>
      <c r="E104" s="84">
        <v>2439</v>
      </c>
      <c r="F104" s="84">
        <v>2732</v>
      </c>
      <c r="G104" s="98">
        <v>3029</v>
      </c>
      <c r="H104" s="81"/>
      <c r="I104" s="97">
        <v>2205</v>
      </c>
      <c r="J104" s="84">
        <v>2342</v>
      </c>
      <c r="K104" s="84">
        <v>2406</v>
      </c>
      <c r="L104" s="84">
        <v>2682</v>
      </c>
      <c r="M104" s="84">
        <v>3005</v>
      </c>
      <c r="N104" s="98">
        <v>3333</v>
      </c>
      <c r="O104" s="81"/>
      <c r="P104" s="81"/>
    </row>
    <row r="105" spans="1:16" hidden="1" x14ac:dyDescent="0.25">
      <c r="A105" s="81"/>
      <c r="B105" s="97">
        <v>2230</v>
      </c>
      <c r="C105" s="84">
        <v>2150</v>
      </c>
      <c r="D105" s="84">
        <v>2210</v>
      </c>
      <c r="E105" s="84">
        <v>2467</v>
      </c>
      <c r="F105" s="84">
        <v>2762</v>
      </c>
      <c r="G105" s="98">
        <v>3059</v>
      </c>
      <c r="H105" s="81"/>
      <c r="I105" s="97">
        <v>2230</v>
      </c>
      <c r="J105" s="84">
        <v>2365</v>
      </c>
      <c r="K105" s="84">
        <v>2432</v>
      </c>
      <c r="L105" s="84">
        <v>2714</v>
      </c>
      <c r="M105" s="84">
        <v>3037</v>
      </c>
      <c r="N105" s="98">
        <v>3365</v>
      </c>
      <c r="O105" s="81"/>
      <c r="P105" s="81"/>
    </row>
    <row r="106" spans="1:16" ht="15.75" hidden="1" thickBot="1" x14ac:dyDescent="0.3">
      <c r="A106" s="81"/>
      <c r="B106" s="99">
        <v>2255</v>
      </c>
      <c r="C106" s="100">
        <v>2176</v>
      </c>
      <c r="D106" s="100">
        <v>2236</v>
      </c>
      <c r="E106" s="100">
        <v>2495</v>
      </c>
      <c r="F106" s="100">
        <v>2788</v>
      </c>
      <c r="G106" s="101">
        <v>3093</v>
      </c>
      <c r="H106" s="81"/>
      <c r="I106" s="99">
        <v>2255</v>
      </c>
      <c r="J106" s="100">
        <v>2393</v>
      </c>
      <c r="K106" s="100">
        <v>2460</v>
      </c>
      <c r="L106" s="100">
        <v>2744</v>
      </c>
      <c r="M106" s="100">
        <v>3065</v>
      </c>
      <c r="N106" s="101">
        <v>3404</v>
      </c>
      <c r="O106" s="81"/>
      <c r="P106" s="81"/>
    </row>
    <row r="107" spans="1:16" hidden="1" x14ac:dyDescent="0.25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</row>
    <row r="108" spans="1:16" hidden="1" x14ac:dyDescent="0.25"/>
    <row r="109" spans="1:16" hidden="1" x14ac:dyDescent="0.25"/>
  </sheetData>
  <sheetProtection password="BE26" sheet="1" objects="1" scenarios="1"/>
  <mergeCells count="14">
    <mergeCell ref="A1:D1"/>
    <mergeCell ref="A3:O3"/>
    <mergeCell ref="A4:N4"/>
    <mergeCell ref="A5:O5"/>
    <mergeCell ref="A12:O12"/>
    <mergeCell ref="A26:O26"/>
    <mergeCell ref="A61:N61"/>
    <mergeCell ref="A44:N44"/>
    <mergeCell ref="A25:O25"/>
    <mergeCell ref="B13:G13"/>
    <mergeCell ref="B14:G14"/>
    <mergeCell ref="B15:G15"/>
    <mergeCell ref="I15:N16"/>
    <mergeCell ref="B16:G16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4" orientation="portrait" horizontalDpi="1200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0"/>
  <sheetViews>
    <sheetView topLeftCell="A168" zoomScale="85" zoomScaleNormal="85" workbookViewId="0">
      <selection activeCell="E190" sqref="E190"/>
    </sheetView>
  </sheetViews>
  <sheetFormatPr defaultRowHeight="15" x14ac:dyDescent="0.25"/>
  <cols>
    <col min="1" max="1" width="38.28515625" bestFit="1" customWidth="1"/>
    <col min="2" max="2" width="21.42578125" style="205" customWidth="1"/>
    <col min="4" max="4" width="18.7109375" customWidth="1"/>
    <col min="5" max="5" width="18" customWidth="1"/>
    <col min="7" max="7" width="31.42578125" customWidth="1"/>
    <col min="8" max="8" width="40.140625" customWidth="1"/>
  </cols>
  <sheetData>
    <row r="1" spans="1:8" ht="15.75" x14ac:dyDescent="0.25">
      <c r="A1" s="9" t="s">
        <v>851</v>
      </c>
      <c r="D1" s="9" t="s">
        <v>741</v>
      </c>
      <c r="G1" s="9" t="s">
        <v>847</v>
      </c>
      <c r="H1" s="10"/>
    </row>
    <row r="2" spans="1:8" x14ac:dyDescent="0.25">
      <c r="A2" s="11" t="s">
        <v>854</v>
      </c>
      <c r="B2" s="218" t="b">
        <f>OR(id_страны=1,id_страны=3)</f>
        <v>0</v>
      </c>
      <c r="D2" s="5" t="s">
        <v>280</v>
      </c>
      <c r="E2" s="6" t="s">
        <v>740</v>
      </c>
      <c r="G2" s="11" t="s">
        <v>473</v>
      </c>
      <c r="H2" s="11" t="s">
        <v>828</v>
      </c>
    </row>
    <row r="3" spans="1:8" ht="15.75" x14ac:dyDescent="0.25">
      <c r="A3" s="11" t="s">
        <v>852</v>
      </c>
      <c r="B3" s="215">
        <f>IF(Подмена,1,Курс_ГК_GATE)</f>
        <v>101.64</v>
      </c>
      <c r="D3" s="7" t="s">
        <v>735</v>
      </c>
      <c r="E3" s="8">
        <v>401192800</v>
      </c>
      <c r="G3" s="11" t="s">
        <v>829</v>
      </c>
      <c r="H3" s="11" t="str">
        <f>"ДИЛЕРСКИЙ ПРАЙС-ЛИСТ НА СЕКЦИОННЫЕ ВОРОТА ГРУППЫ КОМПАНИЙ ""АЛЮТЕХ"" " &amp; VLOOKUP(id_страны,Рынок_значения,2,FALSE)</f>
        <v>ДИЛЕРСКИЙ ПРАЙС-ЛИСТ НА СЕКЦИОННЫЕ ВОРОТА ГРУППЫ КОМПАНИЙ "АЛЮТЕХ" НА РЫНКЕ РОССИЙСКОЙ ФЕДЕРАЦИИ</v>
      </c>
    </row>
    <row r="4" spans="1:8" ht="15.75" x14ac:dyDescent="0.25">
      <c r="A4" s="11" t="s">
        <v>853</v>
      </c>
      <c r="B4" s="215">
        <f>IF(Подмена,1,id_валюта)</f>
        <v>2</v>
      </c>
      <c r="D4" s="2" t="s">
        <v>736</v>
      </c>
      <c r="E4" s="1">
        <v>401193100</v>
      </c>
      <c r="G4" s="11" t="s">
        <v>830</v>
      </c>
      <c r="H4" s="11" t="str">
        <f>"БАЗОВЫЙ ПРАЙС-ЛИСТ НА СЕКЦИОННЫЕ ВОРОТА ГРУППЫ КОМПАНИЙ ""АЛЮТЕХ"" " &amp; VLOOKUP(id_страны,Рынок_значения,2,FALSE)</f>
        <v>БАЗОВЫЙ ПРАЙС-ЛИСТ НА СЕКЦИОННЫЕ ВОРОТА ГРУППЫ КОМПАНИЙ "АЛЮТЕХ" НА РЫНКЕ РОССИЙСКОЙ ФЕДЕРАЦИИ</v>
      </c>
    </row>
    <row r="5" spans="1:8" x14ac:dyDescent="0.25">
      <c r="D5" s="7" t="s">
        <v>737</v>
      </c>
      <c r="E5" s="8">
        <v>401192900</v>
      </c>
      <c r="G5" s="11" t="s">
        <v>831</v>
      </c>
      <c r="H5" s="11" t="str">
        <f>"РОЗНИЧНЫЙ ПРАЙС-ЛИСТ НА СЕКЦИОННЫЕ ВОРОТА ГРУППЫ КОМПАНИЙ ""АЛЮТЕХ"" " &amp; VLOOKUP(id_страны,Рынок_значения,2,FALSE)</f>
        <v>РОЗНИЧНЫЙ ПРАЙС-ЛИСТ НА СЕКЦИОННЫЕ ВОРОТА ГРУППЫ КОМПАНИЙ "АЛЮТЕХ" НА РЫНКЕ РОССИЙСКОЙ ФЕДЕРАЦИИ</v>
      </c>
    </row>
    <row r="6" spans="1:8" ht="15.75" x14ac:dyDescent="0.25">
      <c r="A6" s="9" t="s">
        <v>767</v>
      </c>
      <c r="D6" s="2" t="s">
        <v>298</v>
      </c>
      <c r="E6" s="1">
        <v>406000100</v>
      </c>
      <c r="G6" s="11" t="s">
        <v>832</v>
      </c>
      <c r="H6" s="11" t="str">
        <f>"ЗАКУПОЧНЫЙ ПРАЙС-ЛИСТ НА СЕКЦИОННЫЕ ВОРОТА ГРУППЫ КОМПАНИЙ ""АЛЮТЕХ"" " &amp; VLOOKUP(id_страны,Рынок_значения,2,FALSE)</f>
        <v>ЗАКУПОЧНЫЙ ПРАЙС-ЛИСТ НА СЕКЦИОННЫЕ ВОРОТА ГРУППЫ КОМПАНИЙ "АЛЮТЕХ" НА РЫНКЕ РОССИЙСКОЙ ФЕДЕРАЦИИ</v>
      </c>
    </row>
    <row r="7" spans="1:8" x14ac:dyDescent="0.25">
      <c r="A7" s="11" t="s">
        <v>848</v>
      </c>
      <c r="B7" s="217">
        <v>2</v>
      </c>
      <c r="D7" s="7" t="s">
        <v>463</v>
      </c>
      <c r="E7" s="8">
        <v>401192400</v>
      </c>
    </row>
    <row r="8" spans="1:8" x14ac:dyDescent="0.25">
      <c r="A8" s="212" t="s">
        <v>837</v>
      </c>
      <c r="B8" s="217">
        <v>2</v>
      </c>
      <c r="D8" s="2" t="s">
        <v>308</v>
      </c>
      <c r="E8" s="1">
        <v>406002400</v>
      </c>
      <c r="G8" s="207" t="s">
        <v>838</v>
      </c>
      <c r="H8" s="208"/>
    </row>
    <row r="9" spans="1:8" x14ac:dyDescent="0.25">
      <c r="A9" s="11" t="s">
        <v>827</v>
      </c>
      <c r="B9" s="219">
        <v>101.64</v>
      </c>
      <c r="D9" s="7" t="s">
        <v>350</v>
      </c>
      <c r="E9" s="8">
        <v>406000600</v>
      </c>
      <c r="G9" s="216" t="s">
        <v>849</v>
      </c>
      <c r="H9" s="209" t="s">
        <v>845</v>
      </c>
    </row>
    <row r="10" spans="1:8" x14ac:dyDescent="0.25">
      <c r="A10" s="11" t="s">
        <v>810</v>
      </c>
      <c r="B10" s="217" t="s">
        <v>831</v>
      </c>
      <c r="D10" s="2" t="s">
        <v>351</v>
      </c>
      <c r="E10" s="1">
        <v>406000700</v>
      </c>
      <c r="G10" s="210" t="s">
        <v>473</v>
      </c>
      <c r="H10" s="211" t="s">
        <v>839</v>
      </c>
    </row>
    <row r="11" spans="1:8" x14ac:dyDescent="0.25">
      <c r="A11" s="11" t="s">
        <v>768</v>
      </c>
      <c r="B11" s="213">
        <v>1.03</v>
      </c>
      <c r="D11" s="7" t="s">
        <v>576</v>
      </c>
      <c r="E11" s="8">
        <v>406023100</v>
      </c>
      <c r="G11" s="210">
        <v>1</v>
      </c>
      <c r="H11" s="211" t="s">
        <v>840</v>
      </c>
    </row>
    <row r="12" spans="1:8" x14ac:dyDescent="0.25">
      <c r="A12" s="11" t="s">
        <v>769</v>
      </c>
      <c r="B12" s="213">
        <v>1.03</v>
      </c>
      <c r="D12" s="2" t="s">
        <v>577</v>
      </c>
      <c r="E12" s="1">
        <v>406023200</v>
      </c>
      <c r="G12" s="210">
        <v>2</v>
      </c>
      <c r="H12" s="211" t="s">
        <v>591</v>
      </c>
    </row>
    <row r="13" spans="1:8" x14ac:dyDescent="0.25">
      <c r="A13" s="11" t="s">
        <v>770</v>
      </c>
      <c r="B13" s="213">
        <v>1.03</v>
      </c>
      <c r="D13" s="7" t="s">
        <v>297</v>
      </c>
      <c r="E13" s="8">
        <v>406003700</v>
      </c>
    </row>
    <row r="14" spans="1:8" x14ac:dyDescent="0.25">
      <c r="A14" s="11" t="s">
        <v>771</v>
      </c>
      <c r="B14" s="213">
        <v>1.03</v>
      </c>
      <c r="D14" s="2" t="s">
        <v>666</v>
      </c>
      <c r="E14" s="1">
        <v>3900205</v>
      </c>
    </row>
    <row r="15" spans="1:8" x14ac:dyDescent="0.25">
      <c r="A15" s="11" t="s">
        <v>772</v>
      </c>
      <c r="B15" s="213">
        <v>1.03</v>
      </c>
      <c r="D15" s="7" t="s">
        <v>306</v>
      </c>
      <c r="E15" s="8">
        <v>403900600</v>
      </c>
      <c r="G15" s="207" t="s">
        <v>850</v>
      </c>
      <c r="H15" s="208"/>
    </row>
    <row r="16" spans="1:8" x14ac:dyDescent="0.25">
      <c r="A16" s="11" t="s">
        <v>773</v>
      </c>
      <c r="B16" s="213">
        <v>1.03</v>
      </c>
      <c r="D16" s="2" t="s">
        <v>693</v>
      </c>
      <c r="E16" s="1">
        <v>418700130</v>
      </c>
      <c r="G16" s="210" t="s">
        <v>846</v>
      </c>
      <c r="H16" s="209" t="s">
        <v>845</v>
      </c>
    </row>
    <row r="17" spans="1:8" x14ac:dyDescent="0.25">
      <c r="A17" s="11" t="s">
        <v>774</v>
      </c>
      <c r="B17" s="213">
        <v>1.03</v>
      </c>
      <c r="D17" s="7" t="s">
        <v>665</v>
      </c>
      <c r="E17" s="8">
        <v>403903000</v>
      </c>
      <c r="G17" s="210" t="s">
        <v>473</v>
      </c>
      <c r="H17" s="211" t="s">
        <v>844</v>
      </c>
    </row>
    <row r="18" spans="1:8" x14ac:dyDescent="0.25">
      <c r="A18" s="11" t="s">
        <v>775</v>
      </c>
      <c r="B18" s="213">
        <v>1.03</v>
      </c>
      <c r="D18" s="2" t="s">
        <v>305</v>
      </c>
      <c r="E18" s="1">
        <v>403900500</v>
      </c>
      <c r="G18" s="210">
        <v>1</v>
      </c>
      <c r="H18" s="211" t="s">
        <v>841</v>
      </c>
    </row>
    <row r="19" spans="1:8" x14ac:dyDescent="0.25">
      <c r="A19" s="11" t="s">
        <v>776</v>
      </c>
      <c r="B19" s="213">
        <v>1.03</v>
      </c>
      <c r="D19" s="7" t="s">
        <v>359</v>
      </c>
      <c r="E19" s="8">
        <v>406002500</v>
      </c>
      <c r="G19" s="210">
        <v>2</v>
      </c>
      <c r="H19" s="211" t="s">
        <v>843</v>
      </c>
    </row>
    <row r="20" spans="1:8" x14ac:dyDescent="0.25">
      <c r="A20" s="11" t="s">
        <v>777</v>
      </c>
      <c r="B20" s="213">
        <v>1.03</v>
      </c>
      <c r="D20" s="2" t="s">
        <v>360</v>
      </c>
      <c r="E20" s="1">
        <v>406002600</v>
      </c>
      <c r="G20" s="210">
        <v>3</v>
      </c>
      <c r="H20" s="211" t="s">
        <v>842</v>
      </c>
    </row>
    <row r="21" spans="1:8" x14ac:dyDescent="0.25">
      <c r="A21" s="11" t="s">
        <v>778</v>
      </c>
      <c r="B21" s="213">
        <v>1</v>
      </c>
      <c r="D21" s="7" t="s">
        <v>361</v>
      </c>
      <c r="E21" s="8">
        <v>406002700</v>
      </c>
    </row>
    <row r="22" spans="1:8" x14ac:dyDescent="0.25">
      <c r="A22" s="11" t="s">
        <v>779</v>
      </c>
      <c r="B22" s="213">
        <v>1</v>
      </c>
      <c r="D22" s="2" t="s">
        <v>362</v>
      </c>
      <c r="E22" s="1">
        <v>406002800</v>
      </c>
    </row>
    <row r="23" spans="1:8" x14ac:dyDescent="0.25">
      <c r="A23" s="11" t="s">
        <v>780</v>
      </c>
      <c r="B23" s="213">
        <v>1.03</v>
      </c>
      <c r="D23" s="7" t="s">
        <v>363</v>
      </c>
      <c r="E23" s="8">
        <v>406002900</v>
      </c>
    </row>
    <row r="24" spans="1:8" x14ac:dyDescent="0.25">
      <c r="A24" s="11" t="s">
        <v>781</v>
      </c>
      <c r="B24" s="213">
        <v>1</v>
      </c>
      <c r="D24" s="2" t="s">
        <v>568</v>
      </c>
      <c r="E24" s="1">
        <v>406022000</v>
      </c>
    </row>
    <row r="25" spans="1:8" x14ac:dyDescent="0.25">
      <c r="A25" s="11" t="s">
        <v>782</v>
      </c>
      <c r="B25" s="213">
        <v>0.56999999999999995</v>
      </c>
      <c r="D25" s="7" t="s">
        <v>572</v>
      </c>
      <c r="E25" s="8">
        <v>406022400</v>
      </c>
    </row>
    <row r="26" spans="1:8" x14ac:dyDescent="0.25">
      <c r="A26" s="11" t="s">
        <v>783</v>
      </c>
      <c r="B26" s="213">
        <v>0.56999999999999995</v>
      </c>
      <c r="D26" s="2" t="s">
        <v>570</v>
      </c>
      <c r="E26" s="1">
        <v>406022200</v>
      </c>
    </row>
    <row r="27" spans="1:8" x14ac:dyDescent="0.25">
      <c r="A27" s="11" t="s">
        <v>784</v>
      </c>
      <c r="B27" s="213">
        <v>0.53</v>
      </c>
      <c r="D27" s="7" t="s">
        <v>603</v>
      </c>
      <c r="E27" s="8">
        <v>406021900</v>
      </c>
    </row>
    <row r="28" spans="1:8" x14ac:dyDescent="0.25">
      <c r="A28" s="11" t="s">
        <v>785</v>
      </c>
      <c r="B28" s="213">
        <v>0.53</v>
      </c>
      <c r="D28" s="2" t="s">
        <v>567</v>
      </c>
      <c r="E28" s="1">
        <v>406021800</v>
      </c>
    </row>
    <row r="29" spans="1:8" x14ac:dyDescent="0.25">
      <c r="A29" s="11" t="s">
        <v>786</v>
      </c>
      <c r="B29" s="213">
        <v>0.53</v>
      </c>
      <c r="D29" s="7" t="s">
        <v>569</v>
      </c>
      <c r="E29" s="8">
        <v>406022100</v>
      </c>
    </row>
    <row r="30" spans="1:8" x14ac:dyDescent="0.25">
      <c r="A30" s="11" t="s">
        <v>787</v>
      </c>
      <c r="B30" s="213">
        <v>0.53</v>
      </c>
      <c r="D30" s="2" t="s">
        <v>571</v>
      </c>
      <c r="E30" s="1">
        <v>406022300</v>
      </c>
      <c r="G30" s="206"/>
    </row>
    <row r="31" spans="1:8" x14ac:dyDescent="0.25">
      <c r="A31" s="11" t="s">
        <v>788</v>
      </c>
      <c r="B31" s="213">
        <v>0.53</v>
      </c>
      <c r="D31" s="7" t="s">
        <v>575</v>
      </c>
      <c r="E31" s="8">
        <v>406022600</v>
      </c>
      <c r="G31" s="206"/>
    </row>
    <row r="32" spans="1:8" x14ac:dyDescent="0.25">
      <c r="A32" s="11" t="s">
        <v>789</v>
      </c>
      <c r="B32" s="213">
        <v>0.53</v>
      </c>
      <c r="D32" s="2" t="s">
        <v>331</v>
      </c>
      <c r="E32" s="1">
        <v>401983500</v>
      </c>
      <c r="G32" s="206"/>
    </row>
    <row r="33" spans="1:5" x14ac:dyDescent="0.25">
      <c r="A33" s="11" t="s">
        <v>790</v>
      </c>
      <c r="B33" s="213">
        <v>0.53</v>
      </c>
      <c r="D33" s="7" t="s">
        <v>330</v>
      </c>
      <c r="E33" s="8">
        <v>401983400</v>
      </c>
    </row>
    <row r="34" spans="1:5" x14ac:dyDescent="0.25">
      <c r="A34" s="11" t="s">
        <v>791</v>
      </c>
      <c r="B34" s="213">
        <v>0.53</v>
      </c>
      <c r="D34" s="2" t="s">
        <v>334</v>
      </c>
      <c r="E34" s="1">
        <v>401981900</v>
      </c>
    </row>
    <row r="35" spans="1:5" x14ac:dyDescent="0.25">
      <c r="A35" s="11" t="s">
        <v>792</v>
      </c>
      <c r="B35" s="213">
        <v>0.56999999999999995</v>
      </c>
      <c r="D35" s="7" t="s">
        <v>335</v>
      </c>
      <c r="E35" s="8">
        <v>401982600</v>
      </c>
    </row>
    <row r="36" spans="1:5" x14ac:dyDescent="0.25">
      <c r="A36" s="11" t="s">
        <v>793</v>
      </c>
      <c r="B36" s="213">
        <v>0.56999999999999995</v>
      </c>
      <c r="D36" s="2" t="s">
        <v>332</v>
      </c>
      <c r="E36" s="1">
        <v>401982500</v>
      </c>
    </row>
    <row r="37" spans="1:5" x14ac:dyDescent="0.25">
      <c r="A37" s="11" t="s">
        <v>794</v>
      </c>
      <c r="B37" s="213">
        <v>0.56999999999999995</v>
      </c>
      <c r="D37" s="7" t="s">
        <v>333</v>
      </c>
      <c r="E37" s="8">
        <v>401981500</v>
      </c>
    </row>
    <row r="38" spans="1:5" x14ac:dyDescent="0.25">
      <c r="A38" s="11" t="s">
        <v>795</v>
      </c>
      <c r="B38" s="213">
        <v>1</v>
      </c>
      <c r="D38" s="2" t="s">
        <v>364</v>
      </c>
      <c r="E38" s="1">
        <v>476000100</v>
      </c>
    </row>
    <row r="39" spans="1:5" x14ac:dyDescent="0.25">
      <c r="A39" s="11" t="s">
        <v>796</v>
      </c>
      <c r="B39" s="213">
        <v>1</v>
      </c>
      <c r="D39" s="7" t="s">
        <v>311</v>
      </c>
      <c r="E39" s="8">
        <v>406003000</v>
      </c>
    </row>
    <row r="40" spans="1:5" x14ac:dyDescent="0.25">
      <c r="A40" s="11" t="s">
        <v>797</v>
      </c>
      <c r="B40" s="213">
        <v>1</v>
      </c>
      <c r="D40" s="2" t="s">
        <v>295</v>
      </c>
      <c r="E40" s="1">
        <v>406001000</v>
      </c>
    </row>
    <row r="41" spans="1:5" x14ac:dyDescent="0.25">
      <c r="A41" s="11" t="s">
        <v>798</v>
      </c>
      <c r="B41" s="213">
        <v>1</v>
      </c>
      <c r="D41" s="7" t="s">
        <v>373</v>
      </c>
      <c r="E41" s="8">
        <v>406014000</v>
      </c>
    </row>
    <row r="42" spans="1:5" x14ac:dyDescent="0.25">
      <c r="A42" s="11" t="s">
        <v>799</v>
      </c>
      <c r="B42" s="213">
        <v>1</v>
      </c>
      <c r="D42" s="2" t="s">
        <v>375</v>
      </c>
      <c r="E42" s="1">
        <v>406014200</v>
      </c>
    </row>
    <row r="43" spans="1:5" x14ac:dyDescent="0.25">
      <c r="A43" s="11" t="s">
        <v>800</v>
      </c>
      <c r="B43" s="213">
        <v>1</v>
      </c>
      <c r="D43" s="7" t="s">
        <v>374</v>
      </c>
      <c r="E43" s="8">
        <v>406014100</v>
      </c>
    </row>
    <row r="44" spans="1:5" x14ac:dyDescent="0.25">
      <c r="A44" s="11" t="s">
        <v>801</v>
      </c>
      <c r="B44" s="213">
        <v>1</v>
      </c>
      <c r="D44" s="2" t="s">
        <v>296</v>
      </c>
      <c r="E44" s="1">
        <v>406001100</v>
      </c>
    </row>
    <row r="45" spans="1:5" x14ac:dyDescent="0.25">
      <c r="A45" s="11" t="s">
        <v>802</v>
      </c>
      <c r="B45" s="213">
        <v>1</v>
      </c>
      <c r="D45" s="7" t="s">
        <v>294</v>
      </c>
      <c r="E45" s="8">
        <v>406000900</v>
      </c>
    </row>
    <row r="46" spans="1:5" x14ac:dyDescent="0.25">
      <c r="A46" s="11" t="s">
        <v>803</v>
      </c>
      <c r="B46" s="213">
        <v>1</v>
      </c>
      <c r="D46" s="2" t="s">
        <v>293</v>
      </c>
      <c r="E46" s="1">
        <v>406000800</v>
      </c>
    </row>
    <row r="47" spans="1:5" x14ac:dyDescent="0.25">
      <c r="A47" s="11" t="s">
        <v>804</v>
      </c>
      <c r="B47" s="213">
        <v>1</v>
      </c>
      <c r="D47" s="7" t="s">
        <v>292</v>
      </c>
      <c r="E47" s="8">
        <v>406012300</v>
      </c>
    </row>
    <row r="48" spans="1:5" x14ac:dyDescent="0.25">
      <c r="A48" s="11" t="s">
        <v>805</v>
      </c>
      <c r="B48" s="213">
        <v>1</v>
      </c>
      <c r="D48" s="2" t="s">
        <v>290</v>
      </c>
      <c r="E48" s="1">
        <v>406012200</v>
      </c>
    </row>
    <row r="49" spans="1:5" x14ac:dyDescent="0.25">
      <c r="A49" s="11" t="s">
        <v>806</v>
      </c>
      <c r="B49" s="213">
        <v>1</v>
      </c>
      <c r="D49" s="7" t="s">
        <v>309</v>
      </c>
      <c r="E49" s="8">
        <v>408800200</v>
      </c>
    </row>
    <row r="50" spans="1:5" x14ac:dyDescent="0.25">
      <c r="A50" s="11" t="s">
        <v>807</v>
      </c>
      <c r="B50" s="213">
        <v>1</v>
      </c>
      <c r="D50" s="2" t="s">
        <v>590</v>
      </c>
      <c r="E50" s="1">
        <v>408800500</v>
      </c>
    </row>
    <row r="51" spans="1:5" x14ac:dyDescent="0.25">
      <c r="A51" s="11" t="s">
        <v>808</v>
      </c>
      <c r="B51" s="213">
        <v>1</v>
      </c>
      <c r="D51" s="7" t="s">
        <v>602</v>
      </c>
      <c r="E51" s="8">
        <v>408800700</v>
      </c>
    </row>
    <row r="52" spans="1:5" x14ac:dyDescent="0.25">
      <c r="A52" s="11" t="s">
        <v>809</v>
      </c>
      <c r="B52" s="213">
        <v>1</v>
      </c>
      <c r="D52" s="2" t="s">
        <v>78</v>
      </c>
      <c r="E52" s="1">
        <v>402950600</v>
      </c>
    </row>
    <row r="53" spans="1:5" x14ac:dyDescent="0.25">
      <c r="A53" s="11" t="s">
        <v>811</v>
      </c>
      <c r="B53" s="213">
        <v>1</v>
      </c>
      <c r="D53" s="7" t="s">
        <v>77</v>
      </c>
      <c r="E53" s="8">
        <v>402952100</v>
      </c>
    </row>
    <row r="54" spans="1:5" x14ac:dyDescent="0.25">
      <c r="A54" s="11" t="s">
        <v>812</v>
      </c>
      <c r="B54" s="213">
        <v>1</v>
      </c>
      <c r="D54" s="2" t="s">
        <v>74</v>
      </c>
      <c r="E54" s="1">
        <v>402951000</v>
      </c>
    </row>
    <row r="55" spans="1:5" x14ac:dyDescent="0.25">
      <c r="A55" s="11" t="s">
        <v>813</v>
      </c>
      <c r="B55" s="213">
        <v>1</v>
      </c>
      <c r="D55" s="7" t="s">
        <v>73</v>
      </c>
      <c r="E55" s="8">
        <v>402952200</v>
      </c>
    </row>
    <row r="56" spans="1:5" x14ac:dyDescent="0.25">
      <c r="A56" s="11" t="s">
        <v>814</v>
      </c>
      <c r="B56" s="213">
        <v>1</v>
      </c>
      <c r="D56" s="2" t="s">
        <v>517</v>
      </c>
      <c r="E56" s="1">
        <v>401192300</v>
      </c>
    </row>
    <row r="57" spans="1:5" x14ac:dyDescent="0.25">
      <c r="A57" s="11" t="s">
        <v>815</v>
      </c>
      <c r="B57" s="213">
        <v>1</v>
      </c>
      <c r="D57" s="7" t="s">
        <v>462</v>
      </c>
      <c r="E57" s="8">
        <v>401192200</v>
      </c>
    </row>
    <row r="58" spans="1:5" x14ac:dyDescent="0.25">
      <c r="A58" s="11" t="s">
        <v>816</v>
      </c>
      <c r="B58" s="213">
        <v>1</v>
      </c>
      <c r="D58" s="2" t="s">
        <v>313</v>
      </c>
      <c r="E58" s="1">
        <v>406007400</v>
      </c>
    </row>
    <row r="59" spans="1:5" x14ac:dyDescent="0.25">
      <c r="A59" s="11" t="s">
        <v>817</v>
      </c>
      <c r="B59" s="213">
        <v>1</v>
      </c>
      <c r="D59" s="7" t="s">
        <v>392</v>
      </c>
      <c r="E59" s="8">
        <v>407410800</v>
      </c>
    </row>
    <row r="60" spans="1:5" x14ac:dyDescent="0.25">
      <c r="A60" s="11" t="s">
        <v>818</v>
      </c>
      <c r="B60" s="213">
        <v>1</v>
      </c>
      <c r="D60" s="2" t="s">
        <v>393</v>
      </c>
      <c r="E60" s="1">
        <v>401930200</v>
      </c>
    </row>
    <row r="61" spans="1:5" x14ac:dyDescent="0.25">
      <c r="A61" s="11" t="s">
        <v>819</v>
      </c>
      <c r="B61" s="213">
        <v>1</v>
      </c>
      <c r="D61" s="7" t="s">
        <v>426</v>
      </c>
      <c r="E61" s="8">
        <v>403902300</v>
      </c>
    </row>
    <row r="62" spans="1:5" x14ac:dyDescent="0.25">
      <c r="A62" s="11" t="s">
        <v>820</v>
      </c>
      <c r="B62" s="213">
        <v>1</v>
      </c>
      <c r="D62" s="2" t="s">
        <v>304</v>
      </c>
      <c r="E62" s="1">
        <v>403900800</v>
      </c>
    </row>
    <row r="63" spans="1:5" x14ac:dyDescent="0.25">
      <c r="A63" s="11" t="s">
        <v>821</v>
      </c>
      <c r="B63" s="213">
        <v>1</v>
      </c>
      <c r="D63" s="7" t="s">
        <v>434</v>
      </c>
      <c r="E63" s="8">
        <v>401990300</v>
      </c>
    </row>
    <row r="64" spans="1:5" x14ac:dyDescent="0.25">
      <c r="A64" s="11" t="s">
        <v>822</v>
      </c>
      <c r="B64" s="213">
        <v>1</v>
      </c>
      <c r="D64" s="2" t="s">
        <v>336</v>
      </c>
      <c r="E64" s="1">
        <v>406003800</v>
      </c>
    </row>
    <row r="65" spans="1:5" x14ac:dyDescent="0.25">
      <c r="A65" s="11" t="s">
        <v>823</v>
      </c>
      <c r="B65" s="213">
        <v>1</v>
      </c>
      <c r="D65" s="7" t="s">
        <v>394</v>
      </c>
      <c r="E65" s="8">
        <v>406015500</v>
      </c>
    </row>
    <row r="66" spans="1:5" x14ac:dyDescent="0.25">
      <c r="A66" s="11" t="s">
        <v>824</v>
      </c>
      <c r="B66" s="213">
        <v>1</v>
      </c>
      <c r="D66" s="2" t="s">
        <v>285</v>
      </c>
      <c r="E66" s="1">
        <v>407480000</v>
      </c>
    </row>
    <row r="67" spans="1:5" x14ac:dyDescent="0.25">
      <c r="D67" s="7" t="s">
        <v>490</v>
      </c>
      <c r="E67" s="8">
        <v>407481000</v>
      </c>
    </row>
    <row r="68" spans="1:5" x14ac:dyDescent="0.25">
      <c r="D68" s="2" t="s">
        <v>566</v>
      </c>
      <c r="E68" s="1">
        <v>407481200</v>
      </c>
    </row>
    <row r="69" spans="1:5" x14ac:dyDescent="0.25">
      <c r="D69" s="7" t="s">
        <v>315</v>
      </c>
      <c r="E69" s="8">
        <v>406001200</v>
      </c>
    </row>
    <row r="70" spans="1:5" x14ac:dyDescent="0.25">
      <c r="D70" s="2" t="s">
        <v>377</v>
      </c>
      <c r="E70" s="1">
        <v>406014300</v>
      </c>
    </row>
    <row r="71" spans="1:5" x14ac:dyDescent="0.25">
      <c r="D71" s="7" t="s">
        <v>669</v>
      </c>
      <c r="E71" s="8">
        <v>3900208</v>
      </c>
    </row>
    <row r="72" spans="1:5" x14ac:dyDescent="0.25">
      <c r="D72" s="2" t="s">
        <v>668</v>
      </c>
      <c r="E72" s="1">
        <v>3900206</v>
      </c>
    </row>
    <row r="73" spans="1:5" x14ac:dyDescent="0.25">
      <c r="D73" s="7" t="s">
        <v>670</v>
      </c>
      <c r="E73" s="8">
        <v>3900212</v>
      </c>
    </row>
    <row r="74" spans="1:5" x14ac:dyDescent="0.25">
      <c r="D74" s="2" t="s">
        <v>466</v>
      </c>
      <c r="E74" s="1">
        <v>406017300</v>
      </c>
    </row>
    <row r="75" spans="1:5" x14ac:dyDescent="0.25">
      <c r="D75" s="7" t="s">
        <v>314</v>
      </c>
      <c r="E75" s="8">
        <v>406012100</v>
      </c>
    </row>
    <row r="76" spans="1:5" x14ac:dyDescent="0.25">
      <c r="D76" s="2" t="s">
        <v>667</v>
      </c>
      <c r="E76" s="1">
        <v>3900207</v>
      </c>
    </row>
    <row r="77" spans="1:5" x14ac:dyDescent="0.25">
      <c r="D77" s="7" t="s">
        <v>731</v>
      </c>
      <c r="E77" s="8">
        <v>3900213</v>
      </c>
    </row>
    <row r="78" spans="1:5" x14ac:dyDescent="0.25">
      <c r="D78" s="2" t="s">
        <v>699</v>
      </c>
      <c r="E78" s="1">
        <v>3900215</v>
      </c>
    </row>
    <row r="79" spans="1:5" x14ac:dyDescent="0.25">
      <c r="D79" s="7" t="s">
        <v>700</v>
      </c>
      <c r="E79" s="8">
        <v>3900214</v>
      </c>
    </row>
    <row r="80" spans="1:5" x14ac:dyDescent="0.25">
      <c r="D80" s="2" t="s">
        <v>348</v>
      </c>
      <c r="E80" s="1">
        <v>406001300</v>
      </c>
    </row>
    <row r="81" spans="4:5" x14ac:dyDescent="0.25">
      <c r="D81" s="7" t="s">
        <v>390</v>
      </c>
      <c r="E81" s="8">
        <v>406014600</v>
      </c>
    </row>
    <row r="82" spans="4:5" x14ac:dyDescent="0.25">
      <c r="D82" s="2" t="s">
        <v>467</v>
      </c>
      <c r="E82" s="1">
        <v>406017400</v>
      </c>
    </row>
    <row r="83" spans="4:5" x14ac:dyDescent="0.25">
      <c r="D83" s="7" t="s">
        <v>352</v>
      </c>
      <c r="E83" s="8">
        <v>406003600</v>
      </c>
    </row>
    <row r="84" spans="4:5" x14ac:dyDescent="0.25">
      <c r="D84" s="2" t="s">
        <v>347</v>
      </c>
      <c r="E84" s="1">
        <v>406001500</v>
      </c>
    </row>
    <row r="85" spans="4:5" x14ac:dyDescent="0.25">
      <c r="D85" s="7" t="s">
        <v>346</v>
      </c>
      <c r="E85" s="8">
        <v>406001400</v>
      </c>
    </row>
    <row r="86" spans="4:5" x14ac:dyDescent="0.25">
      <c r="D86" s="2" t="s">
        <v>738</v>
      </c>
      <c r="E86" s="1">
        <v>406018200</v>
      </c>
    </row>
    <row r="87" spans="4:5" x14ac:dyDescent="0.25">
      <c r="D87" s="7" t="s">
        <v>493</v>
      </c>
      <c r="E87" s="8">
        <v>406017800</v>
      </c>
    </row>
    <row r="88" spans="4:5" x14ac:dyDescent="0.25">
      <c r="D88" s="2" t="s">
        <v>349</v>
      </c>
      <c r="E88" s="1">
        <v>406010600</v>
      </c>
    </row>
    <row r="89" spans="4:5" x14ac:dyDescent="0.25">
      <c r="D89" s="7" t="s">
        <v>410</v>
      </c>
      <c r="E89" s="8">
        <v>406013000</v>
      </c>
    </row>
    <row r="90" spans="4:5" x14ac:dyDescent="0.25">
      <c r="D90" s="2" t="s">
        <v>365</v>
      </c>
      <c r="E90" s="1">
        <v>476000200</v>
      </c>
    </row>
    <row r="91" spans="4:5" x14ac:dyDescent="0.25">
      <c r="D91" s="7" t="s">
        <v>289</v>
      </c>
      <c r="E91" s="8">
        <v>406010500</v>
      </c>
    </row>
    <row r="92" spans="4:5" x14ac:dyDescent="0.25">
      <c r="D92" s="2" t="s">
        <v>303</v>
      </c>
      <c r="E92" s="1">
        <v>401971600</v>
      </c>
    </row>
    <row r="93" spans="4:5" x14ac:dyDescent="0.25">
      <c r="D93" s="7" t="s">
        <v>302</v>
      </c>
      <c r="E93" s="8">
        <v>401971700</v>
      </c>
    </row>
    <row r="94" spans="4:5" x14ac:dyDescent="0.25">
      <c r="D94" s="2" t="s">
        <v>739</v>
      </c>
      <c r="E94" s="1">
        <v>407210100</v>
      </c>
    </row>
    <row r="95" spans="4:5" x14ac:dyDescent="0.25">
      <c r="D95" s="7" t="s">
        <v>703</v>
      </c>
      <c r="E95" s="8">
        <v>415700107</v>
      </c>
    </row>
    <row r="96" spans="4:5" x14ac:dyDescent="0.25">
      <c r="D96" s="2" t="s">
        <v>299</v>
      </c>
      <c r="E96" s="1">
        <v>406002300</v>
      </c>
    </row>
    <row r="97" spans="4:5" x14ac:dyDescent="0.25">
      <c r="D97" s="7" t="s">
        <v>376</v>
      </c>
      <c r="E97" s="8">
        <v>407210500</v>
      </c>
    </row>
    <row r="98" spans="4:5" x14ac:dyDescent="0.25">
      <c r="D98" s="2" t="s">
        <v>301</v>
      </c>
      <c r="E98" s="1">
        <v>401971800</v>
      </c>
    </row>
    <row r="99" spans="4:5" x14ac:dyDescent="0.25">
      <c r="D99" s="7" t="s">
        <v>312</v>
      </c>
      <c r="E99" s="8">
        <v>406003100</v>
      </c>
    </row>
    <row r="100" spans="4:5" x14ac:dyDescent="0.25">
      <c r="D100" s="2" t="s">
        <v>474</v>
      </c>
      <c r="E100" s="1">
        <v>406012800</v>
      </c>
    </row>
    <row r="101" spans="4:5" x14ac:dyDescent="0.25">
      <c r="D101" s="7" t="s">
        <v>339</v>
      </c>
      <c r="E101" s="8">
        <v>401900300</v>
      </c>
    </row>
    <row r="102" spans="4:5" x14ac:dyDescent="0.25">
      <c r="D102" s="2" t="s">
        <v>343</v>
      </c>
      <c r="E102" s="1">
        <v>401900100</v>
      </c>
    </row>
    <row r="103" spans="4:5" x14ac:dyDescent="0.25">
      <c r="D103" s="7" t="s">
        <v>341</v>
      </c>
      <c r="E103" s="8">
        <v>401900000</v>
      </c>
    </row>
    <row r="104" spans="4:5" x14ac:dyDescent="0.25">
      <c r="D104" s="2" t="s">
        <v>337</v>
      </c>
      <c r="E104" s="1">
        <v>401900200</v>
      </c>
    </row>
    <row r="105" spans="4:5" x14ac:dyDescent="0.25">
      <c r="D105" s="7" t="s">
        <v>326</v>
      </c>
      <c r="E105" s="8">
        <v>401983200</v>
      </c>
    </row>
    <row r="106" spans="4:5" x14ac:dyDescent="0.25">
      <c r="D106" s="2" t="s">
        <v>382</v>
      </c>
      <c r="E106" s="1">
        <v>401984800</v>
      </c>
    </row>
    <row r="107" spans="4:5" x14ac:dyDescent="0.25">
      <c r="D107" s="7" t="s">
        <v>325</v>
      </c>
      <c r="E107" s="8">
        <v>401983300</v>
      </c>
    </row>
    <row r="108" spans="4:5" x14ac:dyDescent="0.25">
      <c r="D108" s="2" t="s">
        <v>381</v>
      </c>
      <c r="E108" s="1">
        <v>401984900</v>
      </c>
    </row>
    <row r="109" spans="4:5" x14ac:dyDescent="0.25">
      <c r="D109" s="7" t="s">
        <v>324</v>
      </c>
      <c r="E109" s="8">
        <v>401983000</v>
      </c>
    </row>
    <row r="110" spans="4:5" x14ac:dyDescent="0.25">
      <c r="D110" s="2" t="s">
        <v>380</v>
      </c>
      <c r="E110" s="1">
        <v>401984600</v>
      </c>
    </row>
    <row r="111" spans="4:5" x14ac:dyDescent="0.25">
      <c r="D111" s="7" t="s">
        <v>323</v>
      </c>
      <c r="E111" s="8">
        <v>401983100</v>
      </c>
    </row>
    <row r="112" spans="4:5" x14ac:dyDescent="0.25">
      <c r="D112" s="2" t="s">
        <v>379</v>
      </c>
      <c r="E112" s="1">
        <v>401984700</v>
      </c>
    </row>
    <row r="113" spans="4:5" x14ac:dyDescent="0.25">
      <c r="D113" s="7" t="s">
        <v>327</v>
      </c>
      <c r="E113" s="8">
        <v>401980100</v>
      </c>
    </row>
    <row r="114" spans="4:5" x14ac:dyDescent="0.25">
      <c r="D114" s="2" t="s">
        <v>383</v>
      </c>
      <c r="E114" s="1">
        <v>401985600</v>
      </c>
    </row>
    <row r="115" spans="4:5" x14ac:dyDescent="0.25">
      <c r="D115" s="7" t="s">
        <v>320</v>
      </c>
      <c r="E115" s="8">
        <v>401983700</v>
      </c>
    </row>
    <row r="116" spans="4:5" x14ac:dyDescent="0.25">
      <c r="D116" s="2" t="s">
        <v>387</v>
      </c>
      <c r="E116" s="1">
        <v>401985100</v>
      </c>
    </row>
    <row r="117" spans="4:5" x14ac:dyDescent="0.25">
      <c r="D117" s="7" t="s">
        <v>585</v>
      </c>
      <c r="E117" s="8">
        <v>401988300</v>
      </c>
    </row>
    <row r="118" spans="4:5" x14ac:dyDescent="0.25">
      <c r="D118" s="2" t="s">
        <v>580</v>
      </c>
      <c r="E118" s="1">
        <v>401987900</v>
      </c>
    </row>
    <row r="119" spans="4:5" x14ac:dyDescent="0.25">
      <c r="D119" s="7" t="s">
        <v>319</v>
      </c>
      <c r="E119" s="8">
        <v>401983600</v>
      </c>
    </row>
    <row r="120" spans="4:5" x14ac:dyDescent="0.25">
      <c r="D120" s="2" t="s">
        <v>386</v>
      </c>
      <c r="E120" s="1">
        <v>401985000</v>
      </c>
    </row>
    <row r="121" spans="4:5" x14ac:dyDescent="0.25">
      <c r="D121" s="7" t="s">
        <v>582</v>
      </c>
      <c r="E121" s="8">
        <v>401988100</v>
      </c>
    </row>
    <row r="122" spans="4:5" x14ac:dyDescent="0.25">
      <c r="D122" s="2" t="s">
        <v>578</v>
      </c>
      <c r="E122" s="1">
        <v>401987700</v>
      </c>
    </row>
    <row r="123" spans="4:5" x14ac:dyDescent="0.25">
      <c r="D123" s="7" t="s">
        <v>322</v>
      </c>
      <c r="E123" s="8">
        <v>401983900</v>
      </c>
    </row>
    <row r="124" spans="4:5" x14ac:dyDescent="0.25">
      <c r="D124" s="2" t="s">
        <v>389</v>
      </c>
      <c r="E124" s="1">
        <v>401985300</v>
      </c>
    </row>
    <row r="125" spans="4:5" x14ac:dyDescent="0.25">
      <c r="D125" s="7" t="s">
        <v>584</v>
      </c>
      <c r="E125" s="8">
        <v>401988400</v>
      </c>
    </row>
    <row r="126" spans="4:5" x14ac:dyDescent="0.25">
      <c r="D126" s="2" t="s">
        <v>581</v>
      </c>
      <c r="E126" s="1">
        <v>401988000</v>
      </c>
    </row>
    <row r="127" spans="4:5" x14ac:dyDescent="0.25">
      <c r="D127" s="7" t="s">
        <v>321</v>
      </c>
      <c r="E127" s="8">
        <v>401983800</v>
      </c>
    </row>
    <row r="128" spans="4:5" x14ac:dyDescent="0.25">
      <c r="D128" s="2" t="s">
        <v>388</v>
      </c>
      <c r="E128" s="1">
        <v>401985200</v>
      </c>
    </row>
    <row r="129" spans="4:5" x14ac:dyDescent="0.25">
      <c r="D129" s="7" t="s">
        <v>583</v>
      </c>
      <c r="E129" s="8">
        <v>401988200</v>
      </c>
    </row>
    <row r="130" spans="4:5" x14ac:dyDescent="0.25">
      <c r="D130" s="2" t="s">
        <v>579</v>
      </c>
      <c r="E130" s="1">
        <v>401987800</v>
      </c>
    </row>
    <row r="131" spans="4:5" x14ac:dyDescent="0.25">
      <c r="D131" s="7" t="s">
        <v>329</v>
      </c>
      <c r="E131" s="8">
        <v>401980400</v>
      </c>
    </row>
    <row r="132" spans="4:5" x14ac:dyDescent="0.25">
      <c r="D132" s="2" t="s">
        <v>385</v>
      </c>
      <c r="E132" s="1">
        <v>401985500</v>
      </c>
    </row>
    <row r="133" spans="4:5" x14ac:dyDescent="0.25">
      <c r="D133" s="7" t="s">
        <v>328</v>
      </c>
      <c r="E133" s="8">
        <v>401980500</v>
      </c>
    </row>
    <row r="134" spans="4:5" x14ac:dyDescent="0.25">
      <c r="D134" s="2" t="s">
        <v>384</v>
      </c>
      <c r="E134" s="1">
        <v>401985400</v>
      </c>
    </row>
    <row r="135" spans="4:5" x14ac:dyDescent="0.25">
      <c r="D135" s="7" t="s">
        <v>491</v>
      </c>
      <c r="E135" s="8">
        <v>401985700</v>
      </c>
    </row>
    <row r="136" spans="4:5" x14ac:dyDescent="0.25">
      <c r="D136" s="2" t="s">
        <v>492</v>
      </c>
      <c r="E136" s="1">
        <v>401985800</v>
      </c>
    </row>
    <row r="137" spans="4:5" x14ac:dyDescent="0.25">
      <c r="D137" s="7" t="s">
        <v>514</v>
      </c>
      <c r="E137" s="8">
        <v>406000400</v>
      </c>
    </row>
    <row r="138" spans="4:5" x14ac:dyDescent="0.25">
      <c r="D138" s="2" t="s">
        <v>516</v>
      </c>
      <c r="E138" s="1">
        <v>406013700</v>
      </c>
    </row>
    <row r="139" spans="4:5" x14ac:dyDescent="0.25">
      <c r="D139" s="7" t="s">
        <v>288</v>
      </c>
      <c r="E139" s="8">
        <v>406003900</v>
      </c>
    </row>
    <row r="140" spans="4:5" x14ac:dyDescent="0.25">
      <c r="D140" s="2" t="s">
        <v>372</v>
      </c>
      <c r="E140" s="1">
        <v>406010700</v>
      </c>
    </row>
    <row r="141" spans="4:5" x14ac:dyDescent="0.25">
      <c r="D141" s="7" t="s">
        <v>371</v>
      </c>
      <c r="E141" s="8">
        <v>406013900</v>
      </c>
    </row>
    <row r="142" spans="4:5" x14ac:dyDescent="0.25">
      <c r="D142" s="2" t="s">
        <v>515</v>
      </c>
      <c r="E142" s="1">
        <v>406000500</v>
      </c>
    </row>
    <row r="143" spans="4:5" x14ac:dyDescent="0.25">
      <c r="D143" s="3" t="s">
        <v>605</v>
      </c>
      <c r="E143" s="4">
        <v>406013800</v>
      </c>
    </row>
    <row r="144" spans="4:5" x14ac:dyDescent="0.25">
      <c r="D144" s="2" t="s">
        <v>882</v>
      </c>
      <c r="E144" s="1">
        <v>407480900</v>
      </c>
    </row>
    <row r="145" spans="4:5" x14ac:dyDescent="0.25">
      <c r="D145" s="3" t="s">
        <v>883</v>
      </c>
      <c r="E145" s="4">
        <v>407481100</v>
      </c>
    </row>
    <row r="146" spans="4:5" x14ac:dyDescent="0.25">
      <c r="D146" s="2" t="s">
        <v>888</v>
      </c>
      <c r="E146" s="1">
        <v>3900218</v>
      </c>
    </row>
    <row r="147" spans="4:5" x14ac:dyDescent="0.25">
      <c r="D147" s="3" t="s">
        <v>982</v>
      </c>
      <c r="E147" s="4">
        <v>3900216</v>
      </c>
    </row>
    <row r="148" spans="4:5" x14ac:dyDescent="0.25">
      <c r="D148" s="2" t="s">
        <v>855</v>
      </c>
      <c r="E148" s="1">
        <v>3900221</v>
      </c>
    </row>
    <row r="149" spans="4:5" x14ac:dyDescent="0.25">
      <c r="D149" s="3" t="s">
        <v>984</v>
      </c>
      <c r="E149" s="4">
        <v>422000704</v>
      </c>
    </row>
    <row r="150" spans="4:5" x14ac:dyDescent="0.25">
      <c r="D150" s="2" t="s">
        <v>985</v>
      </c>
      <c r="E150" s="1">
        <v>422000705</v>
      </c>
    </row>
    <row r="151" spans="4:5" x14ac:dyDescent="0.25">
      <c r="D151" s="3" t="s">
        <v>986</v>
      </c>
      <c r="E151" s="4">
        <v>422000706</v>
      </c>
    </row>
    <row r="152" spans="4:5" x14ac:dyDescent="0.25">
      <c r="D152" s="2" t="s">
        <v>987</v>
      </c>
      <c r="E152" s="1">
        <v>417500264</v>
      </c>
    </row>
    <row r="153" spans="4:5" x14ac:dyDescent="0.25">
      <c r="D153" s="3" t="s">
        <v>988</v>
      </c>
      <c r="E153" s="4">
        <v>417500270</v>
      </c>
    </row>
    <row r="154" spans="4:5" x14ac:dyDescent="0.25">
      <c r="D154" s="2" t="s">
        <v>989</v>
      </c>
      <c r="E154" s="1">
        <v>417500263</v>
      </c>
    </row>
    <row r="155" spans="4:5" x14ac:dyDescent="0.25">
      <c r="D155" s="3" t="s">
        <v>990</v>
      </c>
      <c r="E155" s="4">
        <v>417500269</v>
      </c>
    </row>
    <row r="156" spans="4:5" x14ac:dyDescent="0.25">
      <c r="D156" s="2" t="s">
        <v>991</v>
      </c>
      <c r="E156" s="1">
        <v>417500266</v>
      </c>
    </row>
    <row r="157" spans="4:5" x14ac:dyDescent="0.25">
      <c r="D157" s="3" t="s">
        <v>992</v>
      </c>
      <c r="E157" s="4">
        <v>417500272</v>
      </c>
    </row>
    <row r="158" spans="4:5" x14ac:dyDescent="0.25">
      <c r="D158" s="2" t="s">
        <v>993</v>
      </c>
      <c r="E158" s="1">
        <v>417500265</v>
      </c>
    </row>
    <row r="159" spans="4:5" x14ac:dyDescent="0.25">
      <c r="D159" s="3" t="s">
        <v>994</v>
      </c>
      <c r="E159" s="4">
        <v>417500271</v>
      </c>
    </row>
    <row r="160" spans="4:5" x14ac:dyDescent="0.25">
      <c r="D160" s="2" t="s">
        <v>995</v>
      </c>
      <c r="E160" s="1">
        <v>417500268</v>
      </c>
    </row>
    <row r="161" spans="4:7" x14ac:dyDescent="0.25">
      <c r="D161" s="3" t="s">
        <v>996</v>
      </c>
      <c r="E161" s="4">
        <v>417500274</v>
      </c>
    </row>
    <row r="162" spans="4:7" x14ac:dyDescent="0.25">
      <c r="D162" s="2" t="s">
        <v>997</v>
      </c>
      <c r="E162" s="1">
        <v>417500267</v>
      </c>
    </row>
    <row r="163" spans="4:7" x14ac:dyDescent="0.25">
      <c r="D163" s="3" t="s">
        <v>998</v>
      </c>
      <c r="E163" s="4">
        <v>417500273</v>
      </c>
      <c r="G163" s="332"/>
    </row>
    <row r="164" spans="4:7" x14ac:dyDescent="0.25">
      <c r="D164" s="2" t="s">
        <v>999</v>
      </c>
      <c r="E164" s="1">
        <v>422000703</v>
      </c>
    </row>
    <row r="165" spans="4:7" x14ac:dyDescent="0.25">
      <c r="D165" s="3" t="s">
        <v>1004</v>
      </c>
      <c r="E165" s="4">
        <v>422000708</v>
      </c>
    </row>
    <row r="166" spans="4:7" x14ac:dyDescent="0.25">
      <c r="D166" s="2" t="s">
        <v>1005</v>
      </c>
      <c r="E166" s="1">
        <v>418700422</v>
      </c>
    </row>
    <row r="167" spans="4:7" x14ac:dyDescent="0.25">
      <c r="D167" s="3" t="s">
        <v>1021</v>
      </c>
      <c r="E167" s="4">
        <v>419410161</v>
      </c>
    </row>
    <row r="168" spans="4:7" x14ac:dyDescent="0.25">
      <c r="D168" s="2" t="s">
        <v>1022</v>
      </c>
      <c r="E168" s="1">
        <v>419410164</v>
      </c>
    </row>
    <row r="169" spans="4:7" x14ac:dyDescent="0.25">
      <c r="D169" s="3" t="s">
        <v>1023</v>
      </c>
      <c r="E169" s="4">
        <v>419410163</v>
      </c>
    </row>
    <row r="170" spans="4:7" x14ac:dyDescent="0.25">
      <c r="D170" s="2" t="s">
        <v>1024</v>
      </c>
      <c r="E170" s="1">
        <v>422000709</v>
      </c>
    </row>
    <row r="171" spans="4:7" x14ac:dyDescent="0.25">
      <c r="D171" s="3" t="s">
        <v>1025</v>
      </c>
      <c r="E171" s="4">
        <v>422000710</v>
      </c>
    </row>
    <row r="172" spans="4:7" x14ac:dyDescent="0.25">
      <c r="D172" s="2" t="s">
        <v>1026</v>
      </c>
      <c r="E172" s="1">
        <v>404912349</v>
      </c>
    </row>
    <row r="173" spans="4:7" x14ac:dyDescent="0.25">
      <c r="D173" s="3" t="s">
        <v>1058</v>
      </c>
      <c r="E173" s="4">
        <v>422000712</v>
      </c>
    </row>
    <row r="174" spans="4:7" x14ac:dyDescent="0.25">
      <c r="D174" s="2" t="s">
        <v>1068</v>
      </c>
      <c r="E174" s="1">
        <v>422000719</v>
      </c>
    </row>
    <row r="175" spans="4:7" x14ac:dyDescent="0.25">
      <c r="D175" s="3" t="s">
        <v>1076</v>
      </c>
      <c r="E175" s="4">
        <v>417500315</v>
      </c>
    </row>
    <row r="176" spans="4:7" x14ac:dyDescent="0.25">
      <c r="D176" s="2" t="s">
        <v>1077</v>
      </c>
      <c r="E176" s="1">
        <v>417500321</v>
      </c>
    </row>
    <row r="177" spans="4:5" x14ac:dyDescent="0.25">
      <c r="D177" s="3" t="s">
        <v>1078</v>
      </c>
      <c r="E177" s="4">
        <v>417500316</v>
      </c>
    </row>
    <row r="178" spans="4:5" x14ac:dyDescent="0.25">
      <c r="D178" s="2" t="s">
        <v>1079</v>
      </c>
      <c r="E178" s="1">
        <v>417500322</v>
      </c>
    </row>
    <row r="179" spans="4:5" x14ac:dyDescent="0.25">
      <c r="D179" s="3" t="s">
        <v>1080</v>
      </c>
      <c r="E179" s="4">
        <v>417500317</v>
      </c>
    </row>
    <row r="180" spans="4:5" x14ac:dyDescent="0.25">
      <c r="D180" s="2" t="s">
        <v>1081</v>
      </c>
      <c r="E180" s="1">
        <v>417500323</v>
      </c>
    </row>
    <row r="181" spans="4:5" x14ac:dyDescent="0.25">
      <c r="D181" s="3" t="s">
        <v>1082</v>
      </c>
      <c r="E181" s="4">
        <v>417500318</v>
      </c>
    </row>
    <row r="182" spans="4:5" x14ac:dyDescent="0.25">
      <c r="D182" s="2" t="s">
        <v>1083</v>
      </c>
      <c r="E182" s="1">
        <v>417500324</v>
      </c>
    </row>
    <row r="183" spans="4:5" x14ac:dyDescent="0.25">
      <c r="D183" s="3" t="s">
        <v>1084</v>
      </c>
      <c r="E183" s="4">
        <v>417500313</v>
      </c>
    </row>
    <row r="184" spans="4:5" x14ac:dyDescent="0.25">
      <c r="D184" s="2" t="s">
        <v>1085</v>
      </c>
      <c r="E184" s="1">
        <v>417500319</v>
      </c>
    </row>
    <row r="185" spans="4:5" x14ac:dyDescent="0.25">
      <c r="D185" s="3" t="s">
        <v>1086</v>
      </c>
      <c r="E185" s="4">
        <v>417500314</v>
      </c>
    </row>
    <row r="186" spans="4:5" x14ac:dyDescent="0.25">
      <c r="D186" s="2" t="s">
        <v>1087</v>
      </c>
      <c r="E186" s="1">
        <v>417500320</v>
      </c>
    </row>
    <row r="187" spans="4:5" x14ac:dyDescent="0.25">
      <c r="D187" s="3" t="s">
        <v>1088</v>
      </c>
      <c r="E187" s="4">
        <v>422000722</v>
      </c>
    </row>
    <row r="188" spans="4:5" x14ac:dyDescent="0.25">
      <c r="D188" s="2" t="s">
        <v>1089</v>
      </c>
      <c r="E188" s="1">
        <v>422000723</v>
      </c>
    </row>
    <row r="189" spans="4:5" x14ac:dyDescent="0.25">
      <c r="D189" s="3" t="s">
        <v>1090</v>
      </c>
      <c r="E189" s="4">
        <v>422000724</v>
      </c>
    </row>
    <row r="190" spans="4:5" x14ac:dyDescent="0.25">
      <c r="D190" s="2" t="s">
        <v>1152</v>
      </c>
      <c r="E190" s="1">
        <v>418700477</v>
      </c>
    </row>
  </sheetData>
  <sheetProtection password="BE26" sheet="1" objects="1" scenarios="1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FB243"/>
  <sheetViews>
    <sheetView zoomScaleNormal="100" zoomScaleSheetLayoutView="100" workbookViewId="0">
      <pane ySplit="9" topLeftCell="A10" activePane="bottomLeft" state="frozen"/>
      <selection pane="bottomLeft" sqref="A1:G1"/>
    </sheetView>
  </sheetViews>
  <sheetFormatPr defaultColWidth="0" defaultRowHeight="15" zeroHeight="1" x14ac:dyDescent="0.25"/>
  <cols>
    <col min="1" max="2" width="3.7109375" style="13" customWidth="1"/>
    <col min="3" max="3" width="2.5703125" style="13" customWidth="1"/>
    <col min="4" max="5" width="3.7109375" style="13" customWidth="1"/>
    <col min="6" max="6" width="2.7109375" style="13" customWidth="1"/>
    <col min="7" max="11" width="3.7109375" style="13" customWidth="1"/>
    <col min="12" max="12" width="2.85546875" style="13" customWidth="1"/>
    <col min="13" max="13" width="6.85546875" style="13" customWidth="1"/>
    <col min="14" max="14" width="7" style="13" customWidth="1"/>
    <col min="15" max="17" width="9.140625" style="256" customWidth="1"/>
    <col min="18" max="18" width="4.42578125" style="13" customWidth="1"/>
    <col min="19" max="19" width="4.28515625" style="13" customWidth="1"/>
    <col min="20" max="20" width="5" style="13" customWidth="1"/>
    <col min="21" max="21" width="12.5703125" style="13" customWidth="1"/>
    <col min="22" max="22" width="4.85546875" style="13" customWidth="1"/>
    <col min="23" max="23" width="65.42578125" style="13" customWidth="1"/>
    <col min="24" max="24" width="7.7109375" style="13" customWidth="1"/>
    <col min="25" max="25" width="19" style="13" hidden="1" customWidth="1"/>
    <col min="26" max="26" width="39.7109375" style="171" hidden="1" customWidth="1"/>
    <col min="27" max="27" width="7.28515625" style="13" hidden="1" customWidth="1"/>
    <col min="28" max="28" width="0.140625" style="13" customWidth="1"/>
    <col min="29" max="29" width="19" style="13" hidden="1"/>
    <col min="30" max="16382" width="18.85546875" style="13" hidden="1"/>
    <col min="16383" max="16384" width="6.85546875" style="13" hidden="1"/>
  </cols>
  <sheetData>
    <row r="1" spans="1:28" ht="15.75" thickBot="1" x14ac:dyDescent="0.3">
      <c r="A1" s="646" t="s">
        <v>61</v>
      </c>
      <c r="B1" s="646"/>
      <c r="C1" s="646"/>
      <c r="D1" s="646"/>
      <c r="E1" s="646"/>
      <c r="F1" s="646"/>
      <c r="G1" s="646"/>
      <c r="H1" s="148"/>
      <c r="I1" s="148"/>
      <c r="J1" s="148"/>
      <c r="K1" s="148"/>
      <c r="L1" s="149" t="s">
        <v>472</v>
      </c>
      <c r="M1" s="148"/>
      <c r="N1" s="148"/>
      <c r="R1" s="148"/>
      <c r="S1" s="148"/>
      <c r="T1" s="148"/>
      <c r="U1" s="200">
        <f>1-Скидка_Prestige</f>
        <v>0</v>
      </c>
      <c r="V1" s="14"/>
      <c r="W1" s="150"/>
      <c r="X1" s="150"/>
      <c r="Z1" s="151"/>
      <c r="AA1" s="151"/>
      <c r="AB1" s="151"/>
    </row>
    <row r="2" spans="1:28" ht="15.75" x14ac:dyDescent="0.25">
      <c r="A2" s="888" t="s">
        <v>565</v>
      </c>
      <c r="B2" s="888"/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  <c r="Q2" s="888"/>
      <c r="R2" s="888"/>
      <c r="S2" s="888"/>
      <c r="T2" s="888"/>
      <c r="U2" s="888"/>
      <c r="V2" s="888"/>
      <c r="W2" s="888"/>
      <c r="X2" s="888"/>
      <c r="Z2" s="151"/>
      <c r="AA2" s="81"/>
      <c r="AB2" s="81"/>
    </row>
    <row r="3" spans="1:28" x14ac:dyDescent="0.25">
      <c r="A3" s="199" t="str">
        <f>VLOOKUP(Тип_прайслиста,Тип_прайслиста_значения,2,FALSE)</f>
        <v>РОЗНИЧНЫЙ ПРАЙС-ЛИСТ НА СЕКЦИОННЫЕ ВОРОТА ГРУППЫ КОМПАНИЙ "АЛЮТЕХ" НА РЫНКЕ РОССИЙСКОЙ ФЕДЕРАЦИИ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Z3" s="151"/>
      <c r="AA3" s="81"/>
      <c r="AB3" s="81"/>
    </row>
    <row r="4" spans="1:28" x14ac:dyDescent="0.25">
      <c r="A4" s="883" t="s">
        <v>833</v>
      </c>
      <c r="B4" s="883"/>
      <c r="C4" s="883"/>
      <c r="D4" s="883"/>
      <c r="E4" s="883"/>
      <c r="F4" s="883"/>
      <c r="G4" s="883"/>
      <c r="H4" s="883"/>
      <c r="I4" s="883"/>
      <c r="J4" s="883"/>
      <c r="K4" s="883"/>
      <c r="L4" s="883"/>
      <c r="M4" s="883"/>
      <c r="N4" s="883"/>
      <c r="O4" s="883"/>
      <c r="P4" s="883"/>
      <c r="Q4" s="883"/>
      <c r="R4" s="883"/>
      <c r="S4" s="883"/>
      <c r="T4" s="883"/>
      <c r="U4" s="883"/>
      <c r="V4" s="883"/>
      <c r="W4" s="883"/>
      <c r="X4" s="883"/>
      <c r="Z4" s="151"/>
      <c r="AA4" s="81"/>
      <c r="AB4" s="81"/>
    </row>
    <row r="5" spans="1:28" s="294" customFormat="1" x14ac:dyDescent="0.25">
      <c r="A5" s="920" t="str">
        <f>VLOOKUP(id_валюты_прайса,Валюта_значения,2,FALSE)</f>
        <v>Цены указаны в рублях с НДС</v>
      </c>
      <c r="B5" s="920"/>
      <c r="C5" s="920"/>
      <c r="D5" s="920"/>
      <c r="E5" s="920"/>
      <c r="F5" s="920"/>
      <c r="G5" s="920"/>
      <c r="H5" s="920"/>
      <c r="I5" s="920"/>
      <c r="J5" s="920"/>
      <c r="K5" s="920"/>
      <c r="L5" s="920"/>
      <c r="M5" s="920"/>
      <c r="N5" s="920"/>
      <c r="O5" s="920"/>
      <c r="P5" s="920"/>
      <c r="Q5" s="920"/>
      <c r="R5" s="920"/>
      <c r="S5" s="920"/>
      <c r="T5" s="920"/>
      <c r="U5" s="920"/>
      <c r="V5" s="920"/>
      <c r="W5" s="920"/>
      <c r="X5" s="920"/>
      <c r="Z5" s="151"/>
      <c r="AA5" s="81"/>
      <c r="AB5" s="81"/>
    </row>
    <row r="6" spans="1:28" ht="12" customHeight="1" thickBot="1" x14ac:dyDescent="0.3">
      <c r="A6" s="900" t="s">
        <v>279</v>
      </c>
      <c r="B6" s="900"/>
      <c r="C6" s="900"/>
      <c r="D6" s="900"/>
      <c r="E6" s="900"/>
      <c r="F6" s="900"/>
      <c r="G6" s="900"/>
      <c r="H6" s="900"/>
      <c r="I6" s="900"/>
      <c r="J6" s="900"/>
      <c r="K6" s="900"/>
      <c r="L6" s="900"/>
      <c r="M6" s="900"/>
      <c r="N6" s="900"/>
      <c r="O6" s="900"/>
      <c r="P6" s="900"/>
      <c r="Q6" s="900"/>
      <c r="R6" s="900"/>
      <c r="S6" s="900"/>
      <c r="T6" s="900"/>
      <c r="U6" s="900"/>
      <c r="V6" s="900"/>
      <c r="W6" s="900"/>
      <c r="X6" s="900"/>
      <c r="Z6" s="151"/>
      <c r="AA6" s="81"/>
      <c r="AB6" s="81"/>
    </row>
    <row r="7" spans="1:28" ht="23.25" customHeight="1" thickBot="1" x14ac:dyDescent="0.3">
      <c r="A7" s="901" t="s">
        <v>719</v>
      </c>
      <c r="B7" s="892"/>
      <c r="C7" s="892"/>
      <c r="D7" s="892"/>
      <c r="E7" s="892"/>
      <c r="F7" s="892"/>
      <c r="G7" s="892" t="s">
        <v>878</v>
      </c>
      <c r="H7" s="892"/>
      <c r="I7" s="892"/>
      <c r="J7" s="892"/>
      <c r="K7" s="892"/>
      <c r="L7" s="892"/>
      <c r="M7" s="892" t="s">
        <v>370</v>
      </c>
      <c r="N7" s="892"/>
      <c r="O7" s="892" t="s">
        <v>369</v>
      </c>
      <c r="P7" s="892"/>
      <c r="Q7" s="892"/>
      <c r="R7" s="892" t="s">
        <v>673</v>
      </c>
      <c r="S7" s="892"/>
      <c r="T7" s="892"/>
      <c r="U7" s="902" t="s">
        <v>280</v>
      </c>
      <c r="V7" s="902" t="s">
        <v>281</v>
      </c>
      <c r="W7" s="902" t="s">
        <v>282</v>
      </c>
      <c r="X7" s="904" t="s">
        <v>1000</v>
      </c>
      <c r="Z7" s="151"/>
      <c r="AA7" s="151"/>
      <c r="AB7" s="81"/>
    </row>
    <row r="8" spans="1:28" ht="20.25" customHeight="1" thickBot="1" x14ac:dyDescent="0.3">
      <c r="A8" s="905" t="s">
        <v>368</v>
      </c>
      <c r="B8" s="889"/>
      <c r="C8" s="889"/>
      <c r="D8" s="889" t="s">
        <v>378</v>
      </c>
      <c r="E8" s="889"/>
      <c r="F8" s="889"/>
      <c r="G8" s="889" t="s">
        <v>368</v>
      </c>
      <c r="H8" s="889"/>
      <c r="I8" s="889"/>
      <c r="J8" s="889" t="s">
        <v>378</v>
      </c>
      <c r="K8" s="889"/>
      <c r="L8" s="889"/>
      <c r="M8" s="893"/>
      <c r="N8" s="893"/>
      <c r="O8" s="893"/>
      <c r="P8" s="893"/>
      <c r="Q8" s="893"/>
      <c r="R8" s="893"/>
      <c r="S8" s="893"/>
      <c r="T8" s="893"/>
      <c r="U8" s="889"/>
      <c r="V8" s="889"/>
      <c r="W8" s="889"/>
      <c r="X8" s="904"/>
      <c r="Z8" s="151" t="s">
        <v>826</v>
      </c>
      <c r="AA8" s="153">
        <f>Курс_прайса*Региональная_наценка_Prestige*Розничная_наценка_Prestige*Дилерская_наценка_Prestige*(1-ЦУ_DO)</f>
        <v>59.672843999999998</v>
      </c>
      <c r="AB8" s="81"/>
    </row>
    <row r="9" spans="1:28" ht="54.75" customHeight="1" thickBot="1" x14ac:dyDescent="0.3">
      <c r="A9" s="154" t="s">
        <v>283</v>
      </c>
      <c r="B9" s="155" t="s">
        <v>720</v>
      </c>
      <c r="C9" s="155" t="s">
        <v>6</v>
      </c>
      <c r="D9" s="155" t="s">
        <v>283</v>
      </c>
      <c r="E9" s="155" t="s">
        <v>720</v>
      </c>
      <c r="F9" s="155" t="s">
        <v>6</v>
      </c>
      <c r="G9" s="155" t="s">
        <v>283</v>
      </c>
      <c r="H9" s="155" t="s">
        <v>720</v>
      </c>
      <c r="I9" s="155" t="s">
        <v>6</v>
      </c>
      <c r="J9" s="155" t="s">
        <v>283</v>
      </c>
      <c r="K9" s="155" t="s">
        <v>720</v>
      </c>
      <c r="L9" s="155" t="s">
        <v>6</v>
      </c>
      <c r="M9" s="155" t="s">
        <v>135</v>
      </c>
      <c r="N9" s="155" t="s">
        <v>221</v>
      </c>
      <c r="O9" s="155" t="s">
        <v>136</v>
      </c>
      <c r="P9" s="155" t="s">
        <v>235</v>
      </c>
      <c r="Q9" s="155" t="s">
        <v>220</v>
      </c>
      <c r="R9" s="155" t="s">
        <v>879</v>
      </c>
      <c r="S9" s="155" t="s">
        <v>880</v>
      </c>
      <c r="T9" s="155" t="s">
        <v>881</v>
      </c>
      <c r="U9" s="903"/>
      <c r="V9" s="903"/>
      <c r="W9" s="903"/>
      <c r="X9" s="904"/>
      <c r="Z9" s="156" t="s">
        <v>733</v>
      </c>
      <c r="AA9" s="157" t="s">
        <v>734</v>
      </c>
      <c r="AB9" s="81"/>
    </row>
    <row r="10" spans="1:28" ht="23.25" customHeight="1" x14ac:dyDescent="0.25">
      <c r="A10" s="283"/>
      <c r="B10" s="283"/>
      <c r="C10" s="283"/>
      <c r="D10" s="283"/>
      <c r="E10" s="283"/>
      <c r="F10" s="283"/>
      <c r="G10" s="283"/>
      <c r="H10" s="283"/>
      <c r="I10" s="283"/>
      <c r="J10" s="283" t="s">
        <v>242</v>
      </c>
      <c r="K10" s="283" t="s">
        <v>242</v>
      </c>
      <c r="L10" s="283"/>
      <c r="M10" s="283"/>
      <c r="N10" s="283"/>
      <c r="O10" s="283" t="s">
        <v>242</v>
      </c>
      <c r="P10" s="283" t="s">
        <v>242</v>
      </c>
      <c r="Q10" s="283" t="s">
        <v>242</v>
      </c>
      <c r="R10" s="283"/>
      <c r="S10" s="283"/>
      <c r="T10" s="283"/>
      <c r="U10" s="343" t="s">
        <v>372</v>
      </c>
      <c r="V10" s="895" t="s">
        <v>284</v>
      </c>
      <c r="W10" s="897" t="s">
        <v>877</v>
      </c>
      <c r="X10" s="275">
        <f t="shared" ref="X10:X37" si="0">ROUND(AA10*РАСЧЕТНЫЙ_КОЭФФИЦИЕНТ,0)</f>
        <v>85213</v>
      </c>
      <c r="Z10" s="158">
        <v>406010700</v>
      </c>
      <c r="AA10" s="159">
        <v>1428</v>
      </c>
      <c r="AB10" s="81"/>
    </row>
    <row r="11" spans="1:28" ht="22.5" customHeight="1" x14ac:dyDescent="0.25">
      <c r="A11" s="283"/>
      <c r="B11" s="283"/>
      <c r="C11" s="283"/>
      <c r="D11" s="283" t="s">
        <v>242</v>
      </c>
      <c r="E11" s="283" t="s">
        <v>242</v>
      </c>
      <c r="F11" s="283"/>
      <c r="G11" s="283"/>
      <c r="H11" s="283"/>
      <c r="I11" s="283"/>
      <c r="J11" s="283"/>
      <c r="K11" s="283"/>
      <c r="L11" s="283"/>
      <c r="M11" s="283" t="s">
        <v>242</v>
      </c>
      <c r="N11" s="283" t="s">
        <v>242</v>
      </c>
      <c r="O11" s="283"/>
      <c r="P11" s="283"/>
      <c r="Q11" s="283"/>
      <c r="R11" s="283"/>
      <c r="S11" s="283"/>
      <c r="T11" s="283"/>
      <c r="U11" s="344" t="s">
        <v>371</v>
      </c>
      <c r="V11" s="896"/>
      <c r="W11" s="898"/>
      <c r="X11" s="275">
        <f t="shared" si="0"/>
        <v>81587</v>
      </c>
      <c r="Z11" s="158">
        <v>406013900</v>
      </c>
      <c r="AA11" s="159">
        <v>1367.23</v>
      </c>
      <c r="AB11" s="81"/>
    </row>
    <row r="12" spans="1:28" ht="18" customHeight="1" x14ac:dyDescent="0.25">
      <c r="A12" s="284"/>
      <c r="B12" s="284"/>
      <c r="C12" s="284"/>
      <c r="D12" s="284"/>
      <c r="E12" s="284"/>
      <c r="F12" s="284"/>
      <c r="G12" s="284"/>
      <c r="H12" s="284"/>
      <c r="I12" s="284"/>
      <c r="J12" s="283" t="s">
        <v>242</v>
      </c>
      <c r="K12" s="283" t="s">
        <v>242</v>
      </c>
      <c r="L12" s="283"/>
      <c r="M12" s="284"/>
      <c r="N12" s="284"/>
      <c r="O12" s="283" t="s">
        <v>242</v>
      </c>
      <c r="P12" s="283" t="s">
        <v>242</v>
      </c>
      <c r="Q12" s="283" t="s">
        <v>242</v>
      </c>
      <c r="R12" s="284"/>
      <c r="S12" s="284"/>
      <c r="T12" s="284"/>
      <c r="U12" s="344" t="s">
        <v>515</v>
      </c>
      <c r="V12" s="896" t="s">
        <v>284</v>
      </c>
      <c r="W12" s="886" t="s">
        <v>891</v>
      </c>
      <c r="X12" s="275">
        <f t="shared" si="0"/>
        <v>85213</v>
      </c>
      <c r="Z12" s="158">
        <v>406000500</v>
      </c>
      <c r="AA12" s="159">
        <v>1428</v>
      </c>
      <c r="AB12" s="81"/>
    </row>
    <row r="13" spans="1:28" ht="15" customHeight="1" x14ac:dyDescent="0.25">
      <c r="A13" s="283"/>
      <c r="B13" s="283"/>
      <c r="C13" s="283"/>
      <c r="D13" s="283"/>
      <c r="E13" s="283"/>
      <c r="F13" s="283"/>
      <c r="G13" s="283"/>
      <c r="H13" s="283"/>
      <c r="I13" s="283"/>
      <c r="J13" s="283" t="s">
        <v>242</v>
      </c>
      <c r="K13" s="283" t="s">
        <v>242</v>
      </c>
      <c r="L13" s="283"/>
      <c r="M13" s="284"/>
      <c r="N13" s="284"/>
      <c r="O13" s="283" t="s">
        <v>242</v>
      </c>
      <c r="P13" s="283" t="s">
        <v>242</v>
      </c>
      <c r="Q13" s="283" t="s">
        <v>242</v>
      </c>
      <c r="R13" s="283"/>
      <c r="S13" s="283"/>
      <c r="T13" s="283"/>
      <c r="U13" s="344" t="s">
        <v>514</v>
      </c>
      <c r="V13" s="896"/>
      <c r="W13" s="909"/>
      <c r="X13" s="275">
        <f t="shared" si="0"/>
        <v>85213</v>
      </c>
      <c r="Z13" s="158">
        <v>406000400</v>
      </c>
      <c r="AA13" s="159">
        <v>1428</v>
      </c>
      <c r="AB13" s="81"/>
    </row>
    <row r="14" spans="1:28" ht="16.5" customHeight="1" x14ac:dyDescent="0.25">
      <c r="A14" s="283"/>
      <c r="B14" s="283"/>
      <c r="C14" s="283"/>
      <c r="D14" s="283" t="s">
        <v>242</v>
      </c>
      <c r="E14" s="283" t="s">
        <v>242</v>
      </c>
      <c r="F14" s="283"/>
      <c r="G14" s="283"/>
      <c r="H14" s="283"/>
      <c r="I14" s="283"/>
      <c r="J14" s="283"/>
      <c r="K14" s="283"/>
      <c r="L14" s="283"/>
      <c r="M14" s="283" t="s">
        <v>242</v>
      </c>
      <c r="N14" s="283" t="s">
        <v>242</v>
      </c>
      <c r="O14" s="283"/>
      <c r="P14" s="283"/>
      <c r="Q14" s="283"/>
      <c r="R14" s="283"/>
      <c r="S14" s="283"/>
      <c r="T14" s="283"/>
      <c r="U14" s="344" t="s">
        <v>605</v>
      </c>
      <c r="V14" s="896"/>
      <c r="W14" s="909"/>
      <c r="X14" s="275">
        <f t="shared" si="0"/>
        <v>68917</v>
      </c>
      <c r="Z14" s="158">
        <v>406013800</v>
      </c>
      <c r="AA14" s="159">
        <v>1154.9100000000001</v>
      </c>
      <c r="AB14" s="81"/>
    </row>
    <row r="15" spans="1:28" ht="17.25" customHeight="1" x14ac:dyDescent="0.25">
      <c r="A15" s="283"/>
      <c r="B15" s="283"/>
      <c r="C15" s="283"/>
      <c r="D15" s="283" t="s">
        <v>242</v>
      </c>
      <c r="E15" s="283" t="s">
        <v>242</v>
      </c>
      <c r="F15" s="283"/>
      <c r="G15" s="283"/>
      <c r="H15" s="283"/>
      <c r="I15" s="283"/>
      <c r="J15" s="283"/>
      <c r="K15" s="283"/>
      <c r="L15" s="283"/>
      <c r="M15" s="283" t="s">
        <v>242</v>
      </c>
      <c r="N15" s="283" t="s">
        <v>242</v>
      </c>
      <c r="O15" s="283"/>
      <c r="P15" s="283"/>
      <c r="Q15" s="283"/>
      <c r="R15" s="283"/>
      <c r="S15" s="283"/>
      <c r="T15" s="283"/>
      <c r="U15" s="344" t="s">
        <v>516</v>
      </c>
      <c r="V15" s="896"/>
      <c r="W15" s="887"/>
      <c r="X15" s="275">
        <f t="shared" si="0"/>
        <v>68917</v>
      </c>
      <c r="Z15" s="158">
        <v>406013700</v>
      </c>
      <c r="AA15" s="159">
        <v>1154.9100000000001</v>
      </c>
      <c r="AB15" s="81"/>
    </row>
    <row r="16" spans="1:28" s="316" customFormat="1" ht="33.75" x14ac:dyDescent="0.25">
      <c r="A16" s="320"/>
      <c r="B16" s="320"/>
      <c r="C16" s="320"/>
      <c r="D16" s="320" t="s">
        <v>242</v>
      </c>
      <c r="E16" s="320" t="s">
        <v>242</v>
      </c>
      <c r="F16" s="320"/>
      <c r="G16" s="320"/>
      <c r="H16" s="320"/>
      <c r="I16" s="320"/>
      <c r="J16" s="320" t="s">
        <v>242</v>
      </c>
      <c r="K16" s="320" t="s">
        <v>242</v>
      </c>
      <c r="L16" s="320"/>
      <c r="M16" s="320" t="s">
        <v>242</v>
      </c>
      <c r="N16" s="320" t="s">
        <v>242</v>
      </c>
      <c r="O16" s="320" t="s">
        <v>242</v>
      </c>
      <c r="P16" s="320" t="s">
        <v>242</v>
      </c>
      <c r="Q16" s="320" t="s">
        <v>242</v>
      </c>
      <c r="R16" s="283"/>
      <c r="S16" s="283"/>
      <c r="T16" s="283"/>
      <c r="U16" s="305" t="s">
        <v>1026</v>
      </c>
      <c r="V16" s="334" t="s">
        <v>284</v>
      </c>
      <c r="W16" s="335" t="s">
        <v>1059</v>
      </c>
      <c r="X16" s="275">
        <f>ROUND(AA16*РАСЧЕТНЫЙ_КОЭФФИЦИЕНТ,0)</f>
        <v>10571</v>
      </c>
      <c r="Z16" s="158">
        <v>404912349</v>
      </c>
      <c r="AA16" s="159">
        <v>177.15</v>
      </c>
      <c r="AB16" s="81"/>
    </row>
    <row r="17" spans="1:28" ht="42" customHeight="1" x14ac:dyDescent="0.25">
      <c r="A17" s="283"/>
      <c r="B17" s="283"/>
      <c r="C17" s="283"/>
      <c r="D17" s="283"/>
      <c r="E17" s="283"/>
      <c r="F17" s="283"/>
      <c r="G17" s="283"/>
      <c r="H17" s="283"/>
      <c r="I17" s="283"/>
      <c r="J17" s="283" t="s">
        <v>242</v>
      </c>
      <c r="K17" s="283" t="s">
        <v>242</v>
      </c>
      <c r="L17" s="283"/>
      <c r="M17" s="283"/>
      <c r="N17" s="283"/>
      <c r="O17" s="283" t="s">
        <v>242</v>
      </c>
      <c r="P17" s="283"/>
      <c r="Q17" s="283"/>
      <c r="R17" s="283"/>
      <c r="S17" s="285"/>
      <c r="T17" s="285"/>
      <c r="U17" s="344" t="s">
        <v>285</v>
      </c>
      <c r="V17" s="344" t="s">
        <v>286</v>
      </c>
      <c r="W17" s="890" t="s">
        <v>892</v>
      </c>
      <c r="X17" s="275">
        <f t="shared" si="0"/>
        <v>52549</v>
      </c>
      <c r="Z17" s="158">
        <v>407480000</v>
      </c>
      <c r="AA17" s="159">
        <v>880.61</v>
      </c>
      <c r="AB17" s="81"/>
    </row>
    <row r="18" spans="1:28" ht="38.25" customHeight="1" x14ac:dyDescent="0.25">
      <c r="A18" s="283"/>
      <c r="B18" s="283"/>
      <c r="C18" s="283"/>
      <c r="D18" s="283"/>
      <c r="E18" s="283"/>
      <c r="F18" s="283"/>
      <c r="G18" s="283"/>
      <c r="H18" s="283"/>
      <c r="I18" s="283"/>
      <c r="J18" s="283" t="s">
        <v>242</v>
      </c>
      <c r="K18" s="283" t="s">
        <v>242</v>
      </c>
      <c r="L18" s="283"/>
      <c r="M18" s="283"/>
      <c r="N18" s="283"/>
      <c r="O18" s="283" t="s">
        <v>242</v>
      </c>
      <c r="P18" s="283" t="s">
        <v>242</v>
      </c>
      <c r="Q18" s="283" t="s">
        <v>242</v>
      </c>
      <c r="R18" s="283"/>
      <c r="S18" s="285" t="s">
        <v>242</v>
      </c>
      <c r="T18" s="285" t="s">
        <v>242</v>
      </c>
      <c r="U18" s="344" t="s">
        <v>490</v>
      </c>
      <c r="V18" s="344" t="s">
        <v>286</v>
      </c>
      <c r="W18" s="894"/>
      <c r="X18" s="275">
        <f t="shared" si="0"/>
        <v>35267</v>
      </c>
      <c r="Z18" s="158">
        <v>407481000</v>
      </c>
      <c r="AA18" s="159">
        <v>591</v>
      </c>
      <c r="AB18" s="81"/>
    </row>
    <row r="19" spans="1:28" ht="33.75" customHeight="1" x14ac:dyDescent="0.25">
      <c r="A19" s="283"/>
      <c r="B19" s="283"/>
      <c r="C19" s="283"/>
      <c r="D19" s="283"/>
      <c r="E19" s="283"/>
      <c r="F19" s="283"/>
      <c r="G19" s="283"/>
      <c r="H19" s="283"/>
      <c r="I19" s="283"/>
      <c r="J19" s="283" t="s">
        <v>242</v>
      </c>
      <c r="K19" s="283" t="s">
        <v>242</v>
      </c>
      <c r="L19" s="283"/>
      <c r="M19" s="283"/>
      <c r="N19" s="283"/>
      <c r="O19" s="283" t="s">
        <v>242</v>
      </c>
      <c r="P19" s="283" t="s">
        <v>242</v>
      </c>
      <c r="Q19" s="283" t="s">
        <v>242</v>
      </c>
      <c r="R19" s="283"/>
      <c r="S19" s="285" t="s">
        <v>242</v>
      </c>
      <c r="T19" s="285" t="s">
        <v>242</v>
      </c>
      <c r="U19" s="344" t="s">
        <v>566</v>
      </c>
      <c r="V19" s="344" t="s">
        <v>286</v>
      </c>
      <c r="W19" s="891"/>
      <c r="X19" s="275">
        <f t="shared" si="0"/>
        <v>35267</v>
      </c>
      <c r="Z19" s="158">
        <v>407481200</v>
      </c>
      <c r="AA19" s="159">
        <v>591</v>
      </c>
      <c r="AB19" s="81"/>
    </row>
    <row r="20" spans="1:28" s="220" customFormat="1" ht="46.15" customHeight="1" x14ac:dyDescent="0.25">
      <c r="A20" s="285"/>
      <c r="B20" s="285"/>
      <c r="C20" s="285"/>
      <c r="D20" s="285" t="s">
        <v>242</v>
      </c>
      <c r="E20" s="285" t="s">
        <v>242</v>
      </c>
      <c r="F20" s="285"/>
      <c r="G20" s="285"/>
      <c r="H20" s="285"/>
      <c r="I20" s="285"/>
      <c r="J20" s="285"/>
      <c r="K20" s="285"/>
      <c r="L20" s="285"/>
      <c r="M20" s="285" t="s">
        <v>242</v>
      </c>
      <c r="N20" s="285" t="s">
        <v>242</v>
      </c>
      <c r="O20" s="283"/>
      <c r="P20" s="283"/>
      <c r="Q20" s="283"/>
      <c r="R20" s="283"/>
      <c r="S20" s="285"/>
      <c r="T20" s="285"/>
      <c r="U20" s="257" t="s">
        <v>882</v>
      </c>
      <c r="V20" s="259" t="s">
        <v>286</v>
      </c>
      <c r="W20" s="884" t="s">
        <v>893</v>
      </c>
      <c r="X20" s="275">
        <f t="shared" si="0"/>
        <v>35267</v>
      </c>
      <c r="Z20" s="158">
        <v>407480900</v>
      </c>
      <c r="AA20" s="159">
        <v>591</v>
      </c>
      <c r="AB20" s="81"/>
    </row>
    <row r="21" spans="1:28" s="220" customFormat="1" ht="39.4" customHeight="1" x14ac:dyDescent="0.25">
      <c r="A21" s="285"/>
      <c r="B21" s="285"/>
      <c r="C21" s="285"/>
      <c r="D21" s="285" t="s">
        <v>242</v>
      </c>
      <c r="E21" s="285" t="s">
        <v>242</v>
      </c>
      <c r="F21" s="285"/>
      <c r="G21" s="285"/>
      <c r="H21" s="285"/>
      <c r="I21" s="285"/>
      <c r="J21" s="285"/>
      <c r="K21" s="285"/>
      <c r="L21" s="285"/>
      <c r="M21" s="285" t="s">
        <v>242</v>
      </c>
      <c r="N21" s="285" t="s">
        <v>242</v>
      </c>
      <c r="O21" s="283"/>
      <c r="P21" s="283"/>
      <c r="Q21" s="283"/>
      <c r="R21" s="283"/>
      <c r="S21" s="285"/>
      <c r="T21" s="285"/>
      <c r="U21" s="257" t="s">
        <v>883</v>
      </c>
      <c r="V21" s="259" t="s">
        <v>286</v>
      </c>
      <c r="W21" s="885"/>
      <c r="X21" s="275">
        <f t="shared" si="0"/>
        <v>33770</v>
      </c>
      <c r="Z21" s="158">
        <v>407481100</v>
      </c>
      <c r="AA21" s="159">
        <v>565.91999999999996</v>
      </c>
      <c r="AB21" s="81"/>
    </row>
    <row r="22" spans="1:28" ht="27" customHeight="1" x14ac:dyDescent="0.25">
      <c r="A22" s="283"/>
      <c r="B22" s="283"/>
      <c r="C22" s="283"/>
      <c r="D22" s="283" t="s">
        <v>242</v>
      </c>
      <c r="E22" s="283" t="s">
        <v>242</v>
      </c>
      <c r="F22" s="283"/>
      <c r="G22" s="283"/>
      <c r="H22" s="283"/>
      <c r="I22" s="283"/>
      <c r="J22" s="283" t="s">
        <v>242</v>
      </c>
      <c r="K22" s="283" t="s">
        <v>242</v>
      </c>
      <c r="L22" s="283"/>
      <c r="M22" s="283" t="s">
        <v>242</v>
      </c>
      <c r="N22" s="283"/>
      <c r="O22" s="283" t="s">
        <v>242</v>
      </c>
      <c r="P22" s="283"/>
      <c r="Q22" s="283"/>
      <c r="R22" s="283"/>
      <c r="S22" s="283"/>
      <c r="T22" s="283"/>
      <c r="U22" s="344" t="s">
        <v>288</v>
      </c>
      <c r="V22" s="344" t="s">
        <v>284</v>
      </c>
      <c r="W22" s="160" t="s">
        <v>678</v>
      </c>
      <c r="X22" s="275">
        <f t="shared" si="0"/>
        <v>1748</v>
      </c>
      <c r="Z22" s="158">
        <v>406003900</v>
      </c>
      <c r="AA22" s="159">
        <v>29.3</v>
      </c>
      <c r="AB22" s="81"/>
    </row>
    <row r="23" spans="1:28" ht="58.5" customHeight="1" x14ac:dyDescent="0.25">
      <c r="A23" s="283" t="s">
        <v>242</v>
      </c>
      <c r="B23" s="283" t="s">
        <v>242</v>
      </c>
      <c r="C23" s="283"/>
      <c r="D23" s="283" t="s">
        <v>242</v>
      </c>
      <c r="E23" s="283" t="s">
        <v>242</v>
      </c>
      <c r="F23" s="283"/>
      <c r="G23" s="283" t="s">
        <v>242</v>
      </c>
      <c r="H23" s="283" t="s">
        <v>242</v>
      </c>
      <c r="I23" s="283"/>
      <c r="J23" s="283" t="s">
        <v>242</v>
      </c>
      <c r="K23" s="283" t="s">
        <v>242</v>
      </c>
      <c r="L23" s="283"/>
      <c r="M23" s="283" t="s">
        <v>242</v>
      </c>
      <c r="N23" s="283"/>
      <c r="O23" s="283" t="s">
        <v>242</v>
      </c>
      <c r="P23" s="283"/>
      <c r="Q23" s="283"/>
      <c r="R23" s="286" t="s">
        <v>242</v>
      </c>
      <c r="S23" s="286" t="s">
        <v>242</v>
      </c>
      <c r="T23" s="286" t="s">
        <v>242</v>
      </c>
      <c r="U23" s="344" t="s">
        <v>434</v>
      </c>
      <c r="V23" s="344" t="s">
        <v>284</v>
      </c>
      <c r="W23" s="160" t="s">
        <v>679</v>
      </c>
      <c r="X23" s="275">
        <f t="shared" si="0"/>
        <v>1748</v>
      </c>
      <c r="Z23" s="158">
        <v>401990300</v>
      </c>
      <c r="AA23" s="159">
        <v>29.3</v>
      </c>
      <c r="AB23" s="81"/>
    </row>
    <row r="24" spans="1:28" ht="45" x14ac:dyDescent="0.25">
      <c r="A24" s="284"/>
      <c r="B24" s="284"/>
      <c r="C24" s="284"/>
      <c r="D24" s="284"/>
      <c r="E24" s="284"/>
      <c r="F24" s="284"/>
      <c r="G24" s="284"/>
      <c r="H24" s="284"/>
      <c r="I24" s="284"/>
      <c r="J24" s="284" t="s">
        <v>242</v>
      </c>
      <c r="K24" s="284" t="s">
        <v>242</v>
      </c>
      <c r="L24" s="284" t="s">
        <v>242</v>
      </c>
      <c r="M24" s="284"/>
      <c r="N24" s="284"/>
      <c r="O24" s="284"/>
      <c r="P24" s="284"/>
      <c r="Q24" s="284"/>
      <c r="R24" s="284"/>
      <c r="S24" s="284"/>
      <c r="T24" s="284"/>
      <c r="U24" s="344" t="s">
        <v>289</v>
      </c>
      <c r="V24" s="344" t="s">
        <v>284</v>
      </c>
      <c r="W24" s="166" t="s">
        <v>894</v>
      </c>
      <c r="X24" s="275">
        <f t="shared" si="0"/>
        <v>5809</v>
      </c>
      <c r="Z24" s="158">
        <v>406010500</v>
      </c>
      <c r="AA24" s="159">
        <v>97.34</v>
      </c>
      <c r="AB24" s="81"/>
    </row>
    <row r="25" spans="1:28" s="295" customFormat="1" ht="34.5" x14ac:dyDescent="0.25">
      <c r="A25" s="284"/>
      <c r="B25" s="284"/>
      <c r="C25" s="284"/>
      <c r="D25" s="284"/>
      <c r="E25" s="284"/>
      <c r="F25" s="284"/>
      <c r="G25" s="284"/>
      <c r="H25" s="284"/>
      <c r="I25" s="284"/>
      <c r="J25" s="284"/>
      <c r="K25" s="284"/>
      <c r="L25" s="284"/>
      <c r="M25" s="304" t="s">
        <v>242</v>
      </c>
      <c r="N25" s="304" t="s">
        <v>242</v>
      </c>
      <c r="O25" s="304" t="s">
        <v>242</v>
      </c>
      <c r="P25" s="304" t="s">
        <v>242</v>
      </c>
      <c r="Q25" s="304" t="s">
        <v>242</v>
      </c>
      <c r="R25" s="284"/>
      <c r="S25" s="284"/>
      <c r="T25" s="284"/>
      <c r="U25" s="305" t="s">
        <v>999</v>
      </c>
      <c r="V25" s="258" t="s">
        <v>284</v>
      </c>
      <c r="W25" s="306" t="s">
        <v>1006</v>
      </c>
      <c r="X25" s="275">
        <f t="shared" ref="X25:X26" si="1">ROUND(AA25*РАСЧЕТНЫЙ_КОЭФФИЦИЕНТ,0)</f>
        <v>11468</v>
      </c>
      <c r="Z25" s="158">
        <v>422000703</v>
      </c>
      <c r="AA25" s="159">
        <v>192.18</v>
      </c>
      <c r="AB25" s="81"/>
    </row>
    <row r="26" spans="1:28" s="319" customFormat="1" ht="33.75" x14ac:dyDescent="0.25">
      <c r="A26" s="284"/>
      <c r="B26" s="284"/>
      <c r="C26" s="284"/>
      <c r="D26" s="284"/>
      <c r="E26" s="284"/>
      <c r="F26" s="284"/>
      <c r="G26" s="284"/>
      <c r="H26" s="284"/>
      <c r="I26" s="284"/>
      <c r="J26" s="284"/>
      <c r="K26" s="284"/>
      <c r="L26" s="284"/>
      <c r="M26" s="304"/>
      <c r="N26" s="304"/>
      <c r="O26" s="304" t="s">
        <v>242</v>
      </c>
      <c r="P26" s="304" t="s">
        <v>242</v>
      </c>
      <c r="Q26" s="304" t="s">
        <v>242</v>
      </c>
      <c r="R26" s="284"/>
      <c r="S26" s="284"/>
      <c r="T26" s="284"/>
      <c r="U26" s="305" t="s">
        <v>1058</v>
      </c>
      <c r="V26" s="334" t="s">
        <v>284</v>
      </c>
      <c r="W26" s="335" t="s">
        <v>1060</v>
      </c>
      <c r="X26" s="275">
        <f t="shared" si="1"/>
        <v>16357</v>
      </c>
      <c r="Z26" s="158">
        <v>422000712</v>
      </c>
      <c r="AA26" s="159">
        <v>274.11</v>
      </c>
      <c r="AB26" s="81"/>
    </row>
    <row r="27" spans="1:28" ht="30.75" customHeight="1" x14ac:dyDescent="0.25">
      <c r="A27" s="284" t="s">
        <v>242</v>
      </c>
      <c r="B27" s="284" t="s">
        <v>242</v>
      </c>
      <c r="C27" s="284" t="s">
        <v>242</v>
      </c>
      <c r="D27" s="284" t="s">
        <v>242</v>
      </c>
      <c r="E27" s="284" t="s">
        <v>242</v>
      </c>
      <c r="F27" s="284" t="s">
        <v>242</v>
      </c>
      <c r="G27" s="284" t="s">
        <v>242</v>
      </c>
      <c r="H27" s="284" t="s">
        <v>242</v>
      </c>
      <c r="I27" s="284" t="s">
        <v>242</v>
      </c>
      <c r="J27" s="284" t="s">
        <v>242</v>
      </c>
      <c r="K27" s="284" t="s">
        <v>242</v>
      </c>
      <c r="L27" s="284" t="s">
        <v>242</v>
      </c>
      <c r="M27" s="284"/>
      <c r="N27" s="284"/>
      <c r="O27" s="284"/>
      <c r="P27" s="284"/>
      <c r="Q27" s="284"/>
      <c r="R27" s="284"/>
      <c r="S27" s="284"/>
      <c r="T27" s="284"/>
      <c r="U27" s="344" t="s">
        <v>301</v>
      </c>
      <c r="V27" s="344" t="s">
        <v>284</v>
      </c>
      <c r="W27" s="160" t="s">
        <v>895</v>
      </c>
      <c r="X27" s="275">
        <f t="shared" si="0"/>
        <v>2913</v>
      </c>
      <c r="Z27" s="158">
        <v>401971800</v>
      </c>
      <c r="AA27" s="159">
        <v>48.82</v>
      </c>
      <c r="AB27" s="81"/>
    </row>
    <row r="28" spans="1:28" ht="27" customHeight="1" x14ac:dyDescent="0.25">
      <c r="A28" s="284" t="s">
        <v>242</v>
      </c>
      <c r="B28" s="284" t="s">
        <v>242</v>
      </c>
      <c r="C28" s="284" t="s">
        <v>242</v>
      </c>
      <c r="D28" s="284" t="s">
        <v>242</v>
      </c>
      <c r="E28" s="284" t="s">
        <v>242</v>
      </c>
      <c r="F28" s="284" t="s">
        <v>242</v>
      </c>
      <c r="G28" s="284" t="s">
        <v>242</v>
      </c>
      <c r="H28" s="284" t="s">
        <v>242</v>
      </c>
      <c r="I28" s="284" t="s">
        <v>242</v>
      </c>
      <c r="J28" s="284" t="s">
        <v>242</v>
      </c>
      <c r="K28" s="284" t="s">
        <v>242</v>
      </c>
      <c r="L28" s="284" t="s">
        <v>242</v>
      </c>
      <c r="M28" s="284"/>
      <c r="N28" s="284"/>
      <c r="O28" s="284"/>
      <c r="P28" s="284"/>
      <c r="Q28" s="284"/>
      <c r="R28" s="284"/>
      <c r="S28" s="284"/>
      <c r="T28" s="284"/>
      <c r="U28" s="344" t="s">
        <v>302</v>
      </c>
      <c r="V28" s="344" t="s">
        <v>284</v>
      </c>
      <c r="W28" s="890" t="s">
        <v>896</v>
      </c>
      <c r="X28" s="275">
        <f t="shared" si="0"/>
        <v>2526</v>
      </c>
      <c r="Z28" s="158">
        <v>401971700</v>
      </c>
      <c r="AA28" s="159">
        <v>42.33</v>
      </c>
      <c r="AB28" s="81"/>
    </row>
    <row r="29" spans="1:28" ht="30.75" customHeight="1" x14ac:dyDescent="0.25">
      <c r="A29" s="284" t="s">
        <v>242</v>
      </c>
      <c r="B29" s="284" t="s">
        <v>242</v>
      </c>
      <c r="C29" s="284" t="s">
        <v>242</v>
      </c>
      <c r="D29" s="284" t="s">
        <v>242</v>
      </c>
      <c r="E29" s="284" t="s">
        <v>242</v>
      </c>
      <c r="F29" s="284" t="s">
        <v>242</v>
      </c>
      <c r="G29" s="284" t="s">
        <v>242</v>
      </c>
      <c r="H29" s="284" t="s">
        <v>242</v>
      </c>
      <c r="I29" s="284" t="s">
        <v>242</v>
      </c>
      <c r="J29" s="284" t="s">
        <v>242</v>
      </c>
      <c r="K29" s="284" t="s">
        <v>242</v>
      </c>
      <c r="L29" s="284" t="s">
        <v>242</v>
      </c>
      <c r="M29" s="284"/>
      <c r="N29" s="284"/>
      <c r="O29" s="284"/>
      <c r="P29" s="284"/>
      <c r="Q29" s="284"/>
      <c r="R29" s="284"/>
      <c r="S29" s="284"/>
      <c r="T29" s="284"/>
      <c r="U29" s="344" t="s">
        <v>303</v>
      </c>
      <c r="V29" s="344" t="s">
        <v>284</v>
      </c>
      <c r="W29" s="891"/>
      <c r="X29" s="275">
        <f t="shared" si="0"/>
        <v>2137</v>
      </c>
      <c r="Z29" s="158">
        <v>401971600</v>
      </c>
      <c r="AA29" s="159">
        <v>35.82</v>
      </c>
      <c r="AB29" s="81"/>
    </row>
    <row r="30" spans="1:28" ht="67.5" x14ac:dyDescent="0.25">
      <c r="A30" s="284" t="s">
        <v>242</v>
      </c>
      <c r="B30" s="284" t="s">
        <v>242</v>
      </c>
      <c r="C30" s="284" t="s">
        <v>242</v>
      </c>
      <c r="D30" s="284" t="s">
        <v>242</v>
      </c>
      <c r="E30" s="284" t="s">
        <v>242</v>
      </c>
      <c r="F30" s="284" t="s">
        <v>242</v>
      </c>
      <c r="G30" s="284" t="s">
        <v>242</v>
      </c>
      <c r="H30" s="284" t="s">
        <v>242</v>
      </c>
      <c r="I30" s="284" t="s">
        <v>242</v>
      </c>
      <c r="J30" s="284" t="s">
        <v>242</v>
      </c>
      <c r="K30" s="284" t="s">
        <v>242</v>
      </c>
      <c r="L30" s="284" t="s">
        <v>242</v>
      </c>
      <c r="M30" s="284" t="s">
        <v>242</v>
      </c>
      <c r="N30" s="284" t="s">
        <v>242</v>
      </c>
      <c r="O30" s="284" t="s">
        <v>242</v>
      </c>
      <c r="P30" s="284" t="s">
        <v>242</v>
      </c>
      <c r="Q30" s="284" t="s">
        <v>242</v>
      </c>
      <c r="R30" s="284"/>
      <c r="S30" s="284"/>
      <c r="T30" s="284"/>
      <c r="U30" s="344" t="s">
        <v>309</v>
      </c>
      <c r="V30" s="344" t="s">
        <v>284</v>
      </c>
      <c r="W30" s="160" t="s">
        <v>680</v>
      </c>
      <c r="X30" s="275">
        <f t="shared" si="0"/>
        <v>2266</v>
      </c>
      <c r="Z30" s="158">
        <v>408800200</v>
      </c>
      <c r="AA30" s="159">
        <v>37.97</v>
      </c>
      <c r="AB30" s="81"/>
    </row>
    <row r="31" spans="1:28" ht="57" customHeight="1" x14ac:dyDescent="0.25">
      <c r="A31" s="284" t="s">
        <v>242</v>
      </c>
      <c r="B31" s="284" t="s">
        <v>242</v>
      </c>
      <c r="C31" s="284" t="s">
        <v>242</v>
      </c>
      <c r="D31" s="284" t="s">
        <v>242</v>
      </c>
      <c r="E31" s="284" t="s">
        <v>242</v>
      </c>
      <c r="F31" s="284" t="s">
        <v>242</v>
      </c>
      <c r="G31" s="284" t="s">
        <v>242</v>
      </c>
      <c r="H31" s="284" t="s">
        <v>242</v>
      </c>
      <c r="I31" s="284" t="s">
        <v>242</v>
      </c>
      <c r="J31" s="284" t="s">
        <v>242</v>
      </c>
      <c r="K31" s="284" t="s">
        <v>242</v>
      </c>
      <c r="L31" s="284" t="s">
        <v>242</v>
      </c>
      <c r="M31" s="284" t="s">
        <v>242</v>
      </c>
      <c r="N31" s="284" t="s">
        <v>242</v>
      </c>
      <c r="O31" s="284" t="s">
        <v>242</v>
      </c>
      <c r="P31" s="284" t="s">
        <v>242</v>
      </c>
      <c r="Q31" s="284" t="s">
        <v>242</v>
      </c>
      <c r="R31" s="284"/>
      <c r="S31" s="284"/>
      <c r="T31" s="284"/>
      <c r="U31" s="344" t="s">
        <v>590</v>
      </c>
      <c r="V31" s="344" t="s">
        <v>284</v>
      </c>
      <c r="W31" s="160" t="s">
        <v>897</v>
      </c>
      <c r="X31" s="275">
        <f t="shared" si="0"/>
        <v>7549</v>
      </c>
      <c r="Z31" s="158">
        <v>408800500</v>
      </c>
      <c r="AA31" s="159">
        <v>126.5</v>
      </c>
      <c r="AB31" s="81"/>
    </row>
    <row r="32" spans="1:28" ht="34.5" customHeight="1" x14ac:dyDescent="0.25">
      <c r="A32" s="284" t="s">
        <v>242</v>
      </c>
      <c r="B32" s="284" t="s">
        <v>242</v>
      </c>
      <c r="C32" s="284" t="s">
        <v>242</v>
      </c>
      <c r="D32" s="284" t="s">
        <v>242</v>
      </c>
      <c r="E32" s="284" t="s">
        <v>242</v>
      </c>
      <c r="F32" s="284" t="s">
        <v>242</v>
      </c>
      <c r="G32" s="284" t="s">
        <v>242</v>
      </c>
      <c r="H32" s="284" t="s">
        <v>242</v>
      </c>
      <c r="I32" s="284" t="s">
        <v>242</v>
      </c>
      <c r="J32" s="284" t="s">
        <v>242</v>
      </c>
      <c r="K32" s="284" t="s">
        <v>242</v>
      </c>
      <c r="L32" s="284" t="s">
        <v>242</v>
      </c>
      <c r="M32" s="284" t="s">
        <v>242</v>
      </c>
      <c r="N32" s="284" t="s">
        <v>242</v>
      </c>
      <c r="O32" s="284" t="s">
        <v>242</v>
      </c>
      <c r="P32" s="284" t="s">
        <v>242</v>
      </c>
      <c r="Q32" s="284" t="s">
        <v>242</v>
      </c>
      <c r="R32" s="284"/>
      <c r="S32" s="284"/>
      <c r="T32" s="284"/>
      <c r="U32" s="344" t="s">
        <v>602</v>
      </c>
      <c r="V32" s="344" t="s">
        <v>284</v>
      </c>
      <c r="W32" s="160" t="s">
        <v>898</v>
      </c>
      <c r="X32" s="275">
        <f t="shared" si="0"/>
        <v>1162</v>
      </c>
      <c r="Z32" s="158">
        <v>408800700</v>
      </c>
      <c r="AA32" s="159">
        <v>19.48</v>
      </c>
      <c r="AB32" s="81"/>
    </row>
    <row r="33" spans="1:28" s="314" customFormat="1" ht="22.5" x14ac:dyDescent="0.25">
      <c r="A33" s="284" t="s">
        <v>242</v>
      </c>
      <c r="B33" s="284" t="s">
        <v>242</v>
      </c>
      <c r="C33" s="284" t="s">
        <v>242</v>
      </c>
      <c r="D33" s="284" t="s">
        <v>242</v>
      </c>
      <c r="E33" s="284" t="s">
        <v>242</v>
      </c>
      <c r="F33" s="284" t="s">
        <v>242</v>
      </c>
      <c r="G33" s="284" t="s">
        <v>242</v>
      </c>
      <c r="H33" s="284" t="s">
        <v>242</v>
      </c>
      <c r="I33" s="284" t="s">
        <v>242</v>
      </c>
      <c r="J33" s="284" t="s">
        <v>242</v>
      </c>
      <c r="K33" s="284" t="s">
        <v>242</v>
      </c>
      <c r="L33" s="284" t="s">
        <v>242</v>
      </c>
      <c r="M33" s="284" t="s">
        <v>242</v>
      </c>
      <c r="N33" s="284" t="s">
        <v>242</v>
      </c>
      <c r="O33" s="284" t="s">
        <v>242</v>
      </c>
      <c r="P33" s="284" t="s">
        <v>242</v>
      </c>
      <c r="Q33" s="284" t="s">
        <v>242</v>
      </c>
      <c r="R33" s="284"/>
      <c r="S33" s="284"/>
      <c r="T33" s="284"/>
      <c r="U33" s="344" t="s">
        <v>1021</v>
      </c>
      <c r="V33" s="344" t="s">
        <v>284</v>
      </c>
      <c r="W33" s="160" t="s">
        <v>1027</v>
      </c>
      <c r="X33" s="275">
        <f t="shared" si="0"/>
        <v>3675</v>
      </c>
      <c r="Z33" s="158">
        <v>419410161</v>
      </c>
      <c r="AA33" s="159">
        <v>61.59</v>
      </c>
      <c r="AB33" s="81"/>
    </row>
    <row r="34" spans="1:28" s="314" customFormat="1" ht="33.75" x14ac:dyDescent="0.25">
      <c r="A34" s="284" t="s">
        <v>242</v>
      </c>
      <c r="B34" s="284" t="s">
        <v>242</v>
      </c>
      <c r="C34" s="284" t="s">
        <v>242</v>
      </c>
      <c r="D34" s="284" t="s">
        <v>242</v>
      </c>
      <c r="E34" s="284" t="s">
        <v>242</v>
      </c>
      <c r="F34" s="284" t="s">
        <v>242</v>
      </c>
      <c r="G34" s="284" t="s">
        <v>242</v>
      </c>
      <c r="H34" s="284" t="s">
        <v>242</v>
      </c>
      <c r="I34" s="284" t="s">
        <v>242</v>
      </c>
      <c r="J34" s="284" t="s">
        <v>242</v>
      </c>
      <c r="K34" s="284" t="s">
        <v>242</v>
      </c>
      <c r="L34" s="284" t="s">
        <v>242</v>
      </c>
      <c r="M34" s="284" t="s">
        <v>242</v>
      </c>
      <c r="N34" s="284" t="s">
        <v>242</v>
      </c>
      <c r="O34" s="284" t="s">
        <v>242</v>
      </c>
      <c r="P34" s="284" t="s">
        <v>242</v>
      </c>
      <c r="Q34" s="284" t="s">
        <v>242</v>
      </c>
      <c r="R34" s="284"/>
      <c r="S34" s="284"/>
      <c r="T34" s="284"/>
      <c r="U34" s="344" t="s">
        <v>1022</v>
      </c>
      <c r="V34" s="344" t="s">
        <v>284</v>
      </c>
      <c r="W34" s="160" t="s">
        <v>1028</v>
      </c>
      <c r="X34" s="275">
        <f t="shared" si="0"/>
        <v>9268</v>
      </c>
      <c r="Z34" s="158">
        <v>419410164</v>
      </c>
      <c r="AA34" s="159">
        <v>155.31</v>
      </c>
      <c r="AB34" s="81"/>
    </row>
    <row r="35" spans="1:28" s="314" customFormat="1" ht="22.5" x14ac:dyDescent="0.25">
      <c r="A35" s="284" t="s">
        <v>242</v>
      </c>
      <c r="B35" s="284" t="s">
        <v>242</v>
      </c>
      <c r="C35" s="284" t="s">
        <v>242</v>
      </c>
      <c r="D35" s="284" t="s">
        <v>242</v>
      </c>
      <c r="E35" s="284" t="s">
        <v>242</v>
      </c>
      <c r="F35" s="284" t="s">
        <v>242</v>
      </c>
      <c r="G35" s="284" t="s">
        <v>242</v>
      </c>
      <c r="H35" s="284" t="s">
        <v>242</v>
      </c>
      <c r="I35" s="284" t="s">
        <v>242</v>
      </c>
      <c r="J35" s="284" t="s">
        <v>242</v>
      </c>
      <c r="K35" s="284" t="s">
        <v>242</v>
      </c>
      <c r="L35" s="284" t="s">
        <v>242</v>
      </c>
      <c r="M35" s="284" t="s">
        <v>242</v>
      </c>
      <c r="N35" s="284" t="s">
        <v>242</v>
      </c>
      <c r="O35" s="284" t="s">
        <v>242</v>
      </c>
      <c r="P35" s="284" t="s">
        <v>242</v>
      </c>
      <c r="Q35" s="284" t="s">
        <v>242</v>
      </c>
      <c r="R35" s="284"/>
      <c r="S35" s="284"/>
      <c r="T35" s="284"/>
      <c r="U35" s="344" t="s">
        <v>1023</v>
      </c>
      <c r="V35" s="344" t="s">
        <v>284</v>
      </c>
      <c r="W35" s="160" t="s">
        <v>1029</v>
      </c>
      <c r="X35" s="275">
        <f t="shared" si="0"/>
        <v>4861</v>
      </c>
      <c r="Z35" s="158">
        <v>419410163</v>
      </c>
      <c r="AA35" s="159">
        <v>81.459999999999994</v>
      </c>
      <c r="AB35" s="81"/>
    </row>
    <row r="36" spans="1:28" s="314" customFormat="1" ht="33.75" x14ac:dyDescent="0.25">
      <c r="A36" s="284" t="s">
        <v>242</v>
      </c>
      <c r="B36" s="284" t="s">
        <v>242</v>
      </c>
      <c r="C36" s="284" t="s">
        <v>242</v>
      </c>
      <c r="D36" s="284" t="s">
        <v>242</v>
      </c>
      <c r="E36" s="284" t="s">
        <v>242</v>
      </c>
      <c r="F36" s="284" t="s">
        <v>242</v>
      </c>
      <c r="G36" s="284" t="s">
        <v>242</v>
      </c>
      <c r="H36" s="284" t="s">
        <v>242</v>
      </c>
      <c r="I36" s="284" t="s">
        <v>242</v>
      </c>
      <c r="J36" s="284" t="s">
        <v>242</v>
      </c>
      <c r="K36" s="284" t="s">
        <v>242</v>
      </c>
      <c r="L36" s="284" t="s">
        <v>242</v>
      </c>
      <c r="M36" s="284" t="s">
        <v>242</v>
      </c>
      <c r="N36" s="284" t="s">
        <v>242</v>
      </c>
      <c r="O36" s="284" t="s">
        <v>242</v>
      </c>
      <c r="P36" s="284" t="s">
        <v>242</v>
      </c>
      <c r="Q36" s="284" t="s">
        <v>242</v>
      </c>
      <c r="R36" s="284"/>
      <c r="S36" s="284"/>
      <c r="T36" s="284"/>
      <c r="U36" s="344" t="s">
        <v>1024</v>
      </c>
      <c r="V36" s="344" t="s">
        <v>284</v>
      </c>
      <c r="W36" s="160" t="s">
        <v>1030</v>
      </c>
      <c r="X36" s="275">
        <f t="shared" si="0"/>
        <v>2018</v>
      </c>
      <c r="Z36" s="158">
        <v>422000709</v>
      </c>
      <c r="AA36" s="159">
        <v>33.82</v>
      </c>
      <c r="AB36" s="81"/>
    </row>
    <row r="37" spans="1:28" s="314" customFormat="1" ht="33.75" x14ac:dyDescent="0.25">
      <c r="A37" s="284"/>
      <c r="B37" s="284"/>
      <c r="C37" s="284"/>
      <c r="D37" s="284" t="s">
        <v>242</v>
      </c>
      <c r="E37" s="284" t="s">
        <v>242</v>
      </c>
      <c r="F37" s="284" t="s">
        <v>242</v>
      </c>
      <c r="G37" s="284"/>
      <c r="H37" s="284"/>
      <c r="I37" s="284"/>
      <c r="J37" s="284" t="s">
        <v>242</v>
      </c>
      <c r="K37" s="284" t="s">
        <v>242</v>
      </c>
      <c r="L37" s="284" t="s">
        <v>242</v>
      </c>
      <c r="M37" s="284"/>
      <c r="N37" s="284"/>
      <c r="O37" s="284"/>
      <c r="P37" s="284"/>
      <c r="Q37" s="284"/>
      <c r="R37" s="284"/>
      <c r="S37" s="284"/>
      <c r="T37" s="284"/>
      <c r="U37" s="344" t="s">
        <v>1025</v>
      </c>
      <c r="V37" s="344" t="s">
        <v>284</v>
      </c>
      <c r="W37" s="160" t="s">
        <v>1031</v>
      </c>
      <c r="X37" s="275">
        <f t="shared" si="0"/>
        <v>1246</v>
      </c>
      <c r="Z37" s="158">
        <v>422000710</v>
      </c>
      <c r="AA37" s="159">
        <v>20.88</v>
      </c>
      <c r="AB37" s="81"/>
    </row>
    <row r="38" spans="1:28" ht="33" customHeight="1" x14ac:dyDescent="0.25">
      <c r="A38" s="284"/>
      <c r="B38" s="284"/>
      <c r="C38" s="284"/>
      <c r="D38" s="284" t="s">
        <v>242</v>
      </c>
      <c r="E38" s="284" t="s">
        <v>242</v>
      </c>
      <c r="F38" s="284" t="s">
        <v>242</v>
      </c>
      <c r="G38" s="284"/>
      <c r="H38" s="284"/>
      <c r="I38" s="284"/>
      <c r="J38" s="284" t="s">
        <v>242</v>
      </c>
      <c r="K38" s="284" t="s">
        <v>242</v>
      </c>
      <c r="L38" s="284" t="s">
        <v>242</v>
      </c>
      <c r="M38" s="284" t="s">
        <v>242</v>
      </c>
      <c r="N38" s="284" t="s">
        <v>242</v>
      </c>
      <c r="O38" s="284" t="s">
        <v>242</v>
      </c>
      <c r="P38" s="284" t="s">
        <v>242</v>
      </c>
      <c r="Q38" s="284" t="s">
        <v>242</v>
      </c>
      <c r="R38" s="284"/>
      <c r="S38" s="284"/>
      <c r="T38" s="284"/>
      <c r="U38" s="344" t="s">
        <v>310</v>
      </c>
      <c r="V38" s="344"/>
      <c r="W38" s="166" t="s">
        <v>681</v>
      </c>
      <c r="X38" s="307">
        <f>AA38</f>
        <v>9.000000000000008E-2</v>
      </c>
      <c r="Z38" s="162" t="s">
        <v>743</v>
      </c>
      <c r="AA38" s="163">
        <v>9.000000000000008E-2</v>
      </c>
      <c r="AB38" s="81"/>
    </row>
    <row r="39" spans="1:28" s="220" customFormat="1" ht="45" customHeight="1" x14ac:dyDescent="0.25">
      <c r="A39" s="284"/>
      <c r="B39" s="284"/>
      <c r="C39" s="284"/>
      <c r="D39" s="284"/>
      <c r="E39" s="284"/>
      <c r="F39" s="284"/>
      <c r="G39" s="284"/>
      <c r="H39" s="284"/>
      <c r="I39" s="284"/>
      <c r="J39" s="284"/>
      <c r="K39" s="284"/>
      <c r="L39" s="284"/>
      <c r="M39" s="284" t="s">
        <v>242</v>
      </c>
      <c r="N39" s="284"/>
      <c r="O39" s="284" t="s">
        <v>242</v>
      </c>
      <c r="P39" s="284"/>
      <c r="Q39" s="284"/>
      <c r="R39" s="284"/>
      <c r="S39" s="284"/>
      <c r="T39" s="284"/>
      <c r="U39" s="344" t="s">
        <v>886</v>
      </c>
      <c r="V39" s="344"/>
      <c r="W39" s="166" t="s">
        <v>887</v>
      </c>
      <c r="X39" s="307">
        <f>AA39</f>
        <v>0.14999999999999991</v>
      </c>
      <c r="Z39" s="162" t="s">
        <v>983</v>
      </c>
      <c r="AA39" s="163">
        <v>0.14999999999999991</v>
      </c>
      <c r="AB39" s="81"/>
    </row>
    <row r="40" spans="1:28" ht="23.25" customHeight="1" x14ac:dyDescent="0.25">
      <c r="A40" s="284"/>
      <c r="B40" s="284"/>
      <c r="C40" s="284"/>
      <c r="D40" s="284"/>
      <c r="E40" s="284"/>
      <c r="F40" s="284"/>
      <c r="G40" s="284"/>
      <c r="H40" s="284"/>
      <c r="I40" s="284"/>
      <c r="J40" s="284"/>
      <c r="K40" s="284"/>
      <c r="L40" s="284"/>
      <c r="M40" s="284" t="s">
        <v>242</v>
      </c>
      <c r="N40" s="284" t="s">
        <v>242</v>
      </c>
      <c r="O40" s="284" t="s">
        <v>242</v>
      </c>
      <c r="P40" s="284" t="s">
        <v>242</v>
      </c>
      <c r="Q40" s="284" t="s">
        <v>242</v>
      </c>
      <c r="R40" s="284"/>
      <c r="S40" s="284"/>
      <c r="T40" s="284"/>
      <c r="U40" s="344" t="s">
        <v>311</v>
      </c>
      <c r="V40" s="344" t="s">
        <v>284</v>
      </c>
      <c r="W40" s="160" t="s">
        <v>899</v>
      </c>
      <c r="X40" s="275">
        <f>ROUND(AA40*РАСЧЕТНЫЙ_КОЭФФИЦИЕНТ,0)</f>
        <v>4469</v>
      </c>
      <c r="Z40" s="158">
        <v>406003000</v>
      </c>
      <c r="AA40" s="159">
        <v>74.89</v>
      </c>
      <c r="AB40" s="81"/>
    </row>
    <row r="41" spans="1:28" s="201" customFormat="1" ht="33.75" customHeight="1" x14ac:dyDescent="0.25">
      <c r="A41" s="287"/>
      <c r="B41" s="287"/>
      <c r="C41" s="287"/>
      <c r="D41" s="283" t="s">
        <v>242</v>
      </c>
      <c r="E41" s="283" t="s">
        <v>242</v>
      </c>
      <c r="F41" s="283" t="s">
        <v>242</v>
      </c>
      <c r="G41" s="287"/>
      <c r="H41" s="287"/>
      <c r="I41" s="287"/>
      <c r="J41" s="283" t="s">
        <v>242</v>
      </c>
      <c r="K41" s="283" t="s">
        <v>242</v>
      </c>
      <c r="L41" s="283" t="s">
        <v>242</v>
      </c>
      <c r="M41" s="283" t="s">
        <v>242</v>
      </c>
      <c r="N41" s="283" t="s">
        <v>242</v>
      </c>
      <c r="O41" s="283" t="s">
        <v>242</v>
      </c>
      <c r="P41" s="283" t="s">
        <v>242</v>
      </c>
      <c r="Q41" s="283" t="s">
        <v>242</v>
      </c>
      <c r="R41" s="283"/>
      <c r="S41" s="283"/>
      <c r="T41" s="283"/>
      <c r="U41" s="260" t="s">
        <v>855</v>
      </c>
      <c r="V41" s="260"/>
      <c r="W41" s="313" t="s">
        <v>1017</v>
      </c>
      <c r="X41" s="275">
        <f>ROUND(AA41*РАСЧЕТНЫЙ_КОЭФФИЦИЕНТ,0)</f>
        <v>1489</v>
      </c>
      <c r="Z41" s="158">
        <v>3900221</v>
      </c>
      <c r="AA41" s="159">
        <v>24.96</v>
      </c>
      <c r="AB41" s="204"/>
    </row>
    <row r="42" spans="1:28" s="201" customFormat="1" ht="33.75" customHeight="1" x14ac:dyDescent="0.25">
      <c r="A42" s="304" t="s">
        <v>242</v>
      </c>
      <c r="B42" s="304" t="s">
        <v>242</v>
      </c>
      <c r="C42" s="304" t="s">
        <v>242</v>
      </c>
      <c r="D42" s="304" t="s">
        <v>242</v>
      </c>
      <c r="E42" s="304" t="s">
        <v>242</v>
      </c>
      <c r="F42" s="304" t="s">
        <v>242</v>
      </c>
      <c r="G42" s="304" t="s">
        <v>242</v>
      </c>
      <c r="H42" s="304" t="s">
        <v>242</v>
      </c>
      <c r="I42" s="304" t="s">
        <v>242</v>
      </c>
      <c r="J42" s="304" t="s">
        <v>242</v>
      </c>
      <c r="K42" s="304" t="s">
        <v>242</v>
      </c>
      <c r="L42" s="304" t="s">
        <v>242</v>
      </c>
      <c r="M42" s="304" t="s">
        <v>242</v>
      </c>
      <c r="N42" s="304" t="s">
        <v>242</v>
      </c>
      <c r="O42" s="304" t="s">
        <v>242</v>
      </c>
      <c r="P42" s="304" t="s">
        <v>242</v>
      </c>
      <c r="Q42" s="304" t="s">
        <v>242</v>
      </c>
      <c r="R42" s="304"/>
      <c r="S42" s="304"/>
      <c r="T42" s="304"/>
      <c r="U42" s="257" t="s">
        <v>1004</v>
      </c>
      <c r="V42" s="258" t="s">
        <v>1016</v>
      </c>
      <c r="W42" s="313" t="s">
        <v>1018</v>
      </c>
      <c r="X42" s="275">
        <f>ROUND(AA42*РАСЧЕТНЫЙ_КОЭФФИЦИЕНТ,0)</f>
        <v>873</v>
      </c>
      <c r="Z42" s="158">
        <v>422000708</v>
      </c>
      <c r="AA42" s="159">
        <v>14.63</v>
      </c>
      <c r="AB42" s="204"/>
    </row>
    <row r="43" spans="1:28" ht="38.25" customHeight="1" x14ac:dyDescent="0.25">
      <c r="A43" s="284" t="s">
        <v>242</v>
      </c>
      <c r="B43" s="284" t="s">
        <v>242</v>
      </c>
      <c r="C43" s="284" t="s">
        <v>242</v>
      </c>
      <c r="D43" s="284" t="s">
        <v>242</v>
      </c>
      <c r="E43" s="284" t="s">
        <v>242</v>
      </c>
      <c r="F43" s="284" t="s">
        <v>242</v>
      </c>
      <c r="G43" s="284" t="s">
        <v>242</v>
      </c>
      <c r="H43" s="284" t="s">
        <v>242</v>
      </c>
      <c r="I43" s="284" t="s">
        <v>242</v>
      </c>
      <c r="J43" s="284" t="s">
        <v>242</v>
      </c>
      <c r="K43" s="284" t="s">
        <v>242</v>
      </c>
      <c r="L43" s="284" t="s">
        <v>242</v>
      </c>
      <c r="M43" s="284" t="s">
        <v>242</v>
      </c>
      <c r="N43" s="284" t="s">
        <v>242</v>
      </c>
      <c r="O43" s="284" t="s">
        <v>242</v>
      </c>
      <c r="P43" s="284" t="s">
        <v>242</v>
      </c>
      <c r="Q43" s="284" t="s">
        <v>242</v>
      </c>
      <c r="R43" s="284"/>
      <c r="S43" s="284"/>
      <c r="T43" s="284"/>
      <c r="U43" s="344" t="s">
        <v>312</v>
      </c>
      <c r="V43" s="344" t="s">
        <v>284</v>
      </c>
      <c r="W43" s="160" t="s">
        <v>900</v>
      </c>
      <c r="X43" s="275">
        <f>ROUND(AA43*РАСЧЕТНЫЙ_КОЭФФИЦИЕНТ,0)</f>
        <v>2121</v>
      </c>
      <c r="Z43" s="158">
        <v>406003100</v>
      </c>
      <c r="AA43" s="159">
        <v>35.549999999999997</v>
      </c>
      <c r="AB43" s="81"/>
    </row>
    <row r="44" spans="1:28" ht="18" customHeight="1" x14ac:dyDescent="0.25">
      <c r="A44" s="284"/>
      <c r="B44" s="284"/>
      <c r="C44" s="284"/>
      <c r="D44" s="284"/>
      <c r="E44" s="284"/>
      <c r="F44" s="284"/>
      <c r="G44" s="284"/>
      <c r="H44" s="284"/>
      <c r="I44" s="284"/>
      <c r="J44" s="284"/>
      <c r="K44" s="284"/>
      <c r="L44" s="284"/>
      <c r="M44" s="284"/>
      <c r="N44" s="284"/>
      <c r="O44" s="284"/>
      <c r="P44" s="284"/>
      <c r="Q44" s="284"/>
      <c r="R44" s="284"/>
      <c r="S44" s="284"/>
      <c r="T44" s="284"/>
      <c r="U44" s="261"/>
      <c r="V44" s="262"/>
      <c r="W44" s="263" t="s">
        <v>429</v>
      </c>
      <c r="X44" s="308"/>
      <c r="Z44" s="164"/>
      <c r="AA44" s="165"/>
      <c r="AB44" s="81"/>
    </row>
    <row r="45" spans="1:28" ht="56.25" x14ac:dyDescent="0.25">
      <c r="A45" s="284"/>
      <c r="B45" s="284"/>
      <c r="C45" s="284"/>
      <c r="D45" s="284"/>
      <c r="E45" s="284"/>
      <c r="F45" s="284"/>
      <c r="G45" s="284"/>
      <c r="H45" s="284"/>
      <c r="I45" s="284"/>
      <c r="J45" s="284"/>
      <c r="K45" s="284"/>
      <c r="L45" s="284"/>
      <c r="M45" s="284"/>
      <c r="N45" s="284"/>
      <c r="O45" s="284"/>
      <c r="P45" s="284"/>
      <c r="Q45" s="284" t="s">
        <v>242</v>
      </c>
      <c r="R45" s="284"/>
      <c r="S45" s="284"/>
      <c r="T45" s="284"/>
      <c r="U45" s="344" t="s">
        <v>290</v>
      </c>
      <c r="V45" s="344" t="s">
        <v>291</v>
      </c>
      <c r="W45" s="297" t="s">
        <v>1061</v>
      </c>
      <c r="X45" s="275">
        <f t="shared" ref="X45:X56" si="2">ROUND(AA45*РАСЧЕТНЫЙ_КОЭФФИЦИЕНТ,0)</f>
        <v>41428</v>
      </c>
      <c r="Z45" s="158">
        <v>406012200</v>
      </c>
      <c r="AA45" s="159">
        <v>694.26</v>
      </c>
      <c r="AB45" s="81"/>
    </row>
    <row r="46" spans="1:28" ht="56.25" x14ac:dyDescent="0.25">
      <c r="A46" s="284"/>
      <c r="B46" s="284"/>
      <c r="C46" s="284"/>
      <c r="D46" s="284"/>
      <c r="E46" s="284"/>
      <c r="F46" s="284"/>
      <c r="G46" s="284"/>
      <c r="H46" s="284"/>
      <c r="I46" s="284"/>
      <c r="J46" s="284"/>
      <c r="K46" s="284"/>
      <c r="L46" s="284"/>
      <c r="M46" s="284"/>
      <c r="N46" s="284"/>
      <c r="O46" s="284"/>
      <c r="P46" s="284"/>
      <c r="Q46" s="284" t="s">
        <v>242</v>
      </c>
      <c r="R46" s="284"/>
      <c r="S46" s="284"/>
      <c r="T46" s="284"/>
      <c r="U46" s="344" t="s">
        <v>292</v>
      </c>
      <c r="V46" s="344" t="s">
        <v>291</v>
      </c>
      <c r="W46" s="297" t="s">
        <v>1062</v>
      </c>
      <c r="X46" s="275">
        <f t="shared" si="2"/>
        <v>35430</v>
      </c>
      <c r="Z46" s="158">
        <v>406012300</v>
      </c>
      <c r="AA46" s="159">
        <v>593.74</v>
      </c>
      <c r="AB46" s="81"/>
    </row>
    <row r="47" spans="1:28" ht="52.9" customHeight="1" x14ac:dyDescent="0.25">
      <c r="A47" s="284"/>
      <c r="B47" s="284"/>
      <c r="C47" s="284"/>
      <c r="D47" s="284"/>
      <c r="E47" s="284"/>
      <c r="F47" s="284"/>
      <c r="G47" s="284"/>
      <c r="H47" s="284"/>
      <c r="I47" s="284"/>
      <c r="J47" s="284"/>
      <c r="K47" s="284"/>
      <c r="L47" s="284"/>
      <c r="M47" s="284"/>
      <c r="N47" s="284"/>
      <c r="O47" s="284"/>
      <c r="P47" s="284" t="s">
        <v>242</v>
      </c>
      <c r="Q47" s="284"/>
      <c r="R47" s="284"/>
      <c r="S47" s="284"/>
      <c r="T47" s="284"/>
      <c r="U47" s="344" t="s">
        <v>293</v>
      </c>
      <c r="V47" s="344" t="s">
        <v>291</v>
      </c>
      <c r="W47" s="337" t="s">
        <v>1063</v>
      </c>
      <c r="X47" s="275">
        <f t="shared" si="2"/>
        <v>33879</v>
      </c>
      <c r="Z47" s="158">
        <v>406000800</v>
      </c>
      <c r="AA47" s="159">
        <v>567.75</v>
      </c>
      <c r="AB47" s="81"/>
    </row>
    <row r="48" spans="1:28" ht="43.15" customHeight="1" x14ac:dyDescent="0.25">
      <c r="A48" s="284"/>
      <c r="B48" s="284"/>
      <c r="C48" s="284"/>
      <c r="D48" s="284"/>
      <c r="E48" s="284"/>
      <c r="F48" s="284"/>
      <c r="G48" s="284"/>
      <c r="H48" s="284"/>
      <c r="I48" s="284"/>
      <c r="J48" s="284"/>
      <c r="K48" s="284"/>
      <c r="L48" s="284"/>
      <c r="M48" s="284"/>
      <c r="N48" s="284" t="s">
        <v>242</v>
      </c>
      <c r="O48" s="284"/>
      <c r="P48" s="284"/>
      <c r="Q48" s="284"/>
      <c r="R48" s="284"/>
      <c r="S48" s="284"/>
      <c r="T48" s="284"/>
      <c r="U48" s="344" t="s">
        <v>375</v>
      </c>
      <c r="V48" s="344" t="s">
        <v>291</v>
      </c>
      <c r="W48" s="337" t="s">
        <v>682</v>
      </c>
      <c r="X48" s="275">
        <f t="shared" si="2"/>
        <v>32438</v>
      </c>
      <c r="Z48" s="158">
        <v>406014200</v>
      </c>
      <c r="AA48" s="159">
        <v>543.6</v>
      </c>
      <c r="AB48" s="81"/>
    </row>
    <row r="49" spans="1:28" ht="54" customHeight="1" x14ac:dyDescent="0.25">
      <c r="A49" s="284"/>
      <c r="B49" s="284"/>
      <c r="C49" s="284"/>
      <c r="D49" s="284"/>
      <c r="E49" s="284"/>
      <c r="F49" s="284"/>
      <c r="G49" s="284"/>
      <c r="H49" s="284"/>
      <c r="I49" s="284"/>
      <c r="J49" s="284"/>
      <c r="K49" s="284"/>
      <c r="L49" s="284"/>
      <c r="M49" s="284"/>
      <c r="N49" s="284"/>
      <c r="O49" s="284"/>
      <c r="P49" s="284" t="s">
        <v>242</v>
      </c>
      <c r="Q49" s="284"/>
      <c r="R49" s="284"/>
      <c r="S49" s="284"/>
      <c r="T49" s="284"/>
      <c r="U49" s="344" t="s">
        <v>294</v>
      </c>
      <c r="V49" s="344" t="s">
        <v>291</v>
      </c>
      <c r="W49" s="337" t="s">
        <v>1064</v>
      </c>
      <c r="X49" s="275">
        <f t="shared" si="2"/>
        <v>25941</v>
      </c>
      <c r="Z49" s="158">
        <v>406000900</v>
      </c>
      <c r="AA49" s="159">
        <v>434.72</v>
      </c>
      <c r="AB49" s="81"/>
    </row>
    <row r="50" spans="1:28" s="220" customFormat="1" ht="52.15" customHeight="1" x14ac:dyDescent="0.25">
      <c r="A50" s="284"/>
      <c r="B50" s="284"/>
      <c r="C50" s="284"/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 t="s">
        <v>242</v>
      </c>
      <c r="O50" s="284"/>
      <c r="P50" s="284"/>
      <c r="Q50" s="284"/>
      <c r="R50" s="284"/>
      <c r="S50" s="284"/>
      <c r="T50" s="284"/>
      <c r="U50" s="257" t="s">
        <v>888</v>
      </c>
      <c r="V50" s="258" t="s">
        <v>291</v>
      </c>
      <c r="W50" s="337" t="s">
        <v>1065</v>
      </c>
      <c r="X50" s="275">
        <f t="shared" si="2"/>
        <v>24837</v>
      </c>
      <c r="Z50" s="158">
        <v>3900218</v>
      </c>
      <c r="AA50" s="159">
        <v>416.22</v>
      </c>
      <c r="AB50" s="81"/>
    </row>
    <row r="51" spans="1:28" ht="33" customHeight="1" x14ac:dyDescent="0.25">
      <c r="A51" s="284"/>
      <c r="B51" s="284"/>
      <c r="C51" s="284"/>
      <c r="D51" s="284"/>
      <c r="E51" s="284"/>
      <c r="F51" s="284"/>
      <c r="G51" s="284" t="s">
        <v>242</v>
      </c>
      <c r="H51" s="284" t="s">
        <v>242</v>
      </c>
      <c r="I51" s="284" t="s">
        <v>242</v>
      </c>
      <c r="J51" s="284" t="s">
        <v>242</v>
      </c>
      <c r="K51" s="284" t="s">
        <v>242</v>
      </c>
      <c r="L51" s="284" t="s">
        <v>242</v>
      </c>
      <c r="M51" s="284"/>
      <c r="N51" s="284"/>
      <c r="O51" s="284" t="s">
        <v>242</v>
      </c>
      <c r="P51" s="284"/>
      <c r="Q51" s="284"/>
      <c r="R51" s="284"/>
      <c r="S51" s="284"/>
      <c r="T51" s="284"/>
      <c r="U51" s="344" t="s">
        <v>295</v>
      </c>
      <c r="V51" s="344" t="s">
        <v>291</v>
      </c>
      <c r="W51" s="906" t="s">
        <v>1066</v>
      </c>
      <c r="X51" s="275">
        <f t="shared" si="2"/>
        <v>20697</v>
      </c>
      <c r="Z51" s="158">
        <v>406001000</v>
      </c>
      <c r="AA51" s="159">
        <v>346.84</v>
      </c>
      <c r="AB51" s="81"/>
    </row>
    <row r="52" spans="1:28" ht="33" customHeight="1" x14ac:dyDescent="0.25">
      <c r="A52" s="284" t="s">
        <v>242</v>
      </c>
      <c r="B52" s="284" t="s">
        <v>242</v>
      </c>
      <c r="C52" s="284" t="s">
        <v>242</v>
      </c>
      <c r="D52" s="284" t="s">
        <v>242</v>
      </c>
      <c r="E52" s="284" t="s">
        <v>242</v>
      </c>
      <c r="F52" s="284" t="s">
        <v>242</v>
      </c>
      <c r="G52" s="284"/>
      <c r="H52" s="284"/>
      <c r="I52" s="284"/>
      <c r="J52" s="284"/>
      <c r="K52" s="284"/>
      <c r="L52" s="284"/>
      <c r="M52" s="284" t="s">
        <v>242</v>
      </c>
      <c r="N52" s="284"/>
      <c r="O52" s="284"/>
      <c r="P52" s="284"/>
      <c r="Q52" s="284"/>
      <c r="R52" s="284"/>
      <c r="S52" s="284"/>
      <c r="T52" s="284"/>
      <c r="U52" s="344" t="s">
        <v>373</v>
      </c>
      <c r="V52" s="344" t="s">
        <v>291</v>
      </c>
      <c r="W52" s="907"/>
      <c r="X52" s="275">
        <f t="shared" si="2"/>
        <v>19816</v>
      </c>
      <c r="Z52" s="158">
        <v>406014000</v>
      </c>
      <c r="AA52" s="159">
        <v>332.08</v>
      </c>
      <c r="AB52" s="81"/>
    </row>
    <row r="53" spans="1:28" ht="28.5" customHeight="1" x14ac:dyDescent="0.25">
      <c r="A53" s="284"/>
      <c r="B53" s="284"/>
      <c r="C53" s="284"/>
      <c r="D53" s="284"/>
      <c r="E53" s="284"/>
      <c r="F53" s="284"/>
      <c r="G53" s="284" t="s">
        <v>242</v>
      </c>
      <c r="H53" s="284" t="s">
        <v>242</v>
      </c>
      <c r="I53" s="284" t="s">
        <v>242</v>
      </c>
      <c r="J53" s="284" t="s">
        <v>242</v>
      </c>
      <c r="K53" s="284" t="s">
        <v>242</v>
      </c>
      <c r="L53" s="284" t="s">
        <v>242</v>
      </c>
      <c r="M53" s="284"/>
      <c r="N53" s="284"/>
      <c r="O53" s="284"/>
      <c r="P53" s="284"/>
      <c r="Q53" s="284"/>
      <c r="R53" s="284"/>
      <c r="S53" s="284"/>
      <c r="T53" s="284"/>
      <c r="U53" s="344" t="s">
        <v>296</v>
      </c>
      <c r="V53" s="344" t="s">
        <v>291</v>
      </c>
      <c r="W53" s="906" t="s">
        <v>1067</v>
      </c>
      <c r="X53" s="275">
        <f t="shared" si="2"/>
        <v>21102</v>
      </c>
      <c r="Z53" s="158">
        <v>406001100</v>
      </c>
      <c r="AA53" s="159">
        <v>353.62</v>
      </c>
      <c r="AB53" s="81"/>
    </row>
    <row r="54" spans="1:28" ht="29.45" customHeight="1" x14ac:dyDescent="0.25">
      <c r="A54" s="284" t="s">
        <v>242</v>
      </c>
      <c r="B54" s="284" t="s">
        <v>242</v>
      </c>
      <c r="C54" s="284" t="s">
        <v>242</v>
      </c>
      <c r="D54" s="284" t="s">
        <v>242</v>
      </c>
      <c r="E54" s="284" t="s">
        <v>242</v>
      </c>
      <c r="F54" s="284" t="s">
        <v>242</v>
      </c>
      <c r="G54" s="284"/>
      <c r="H54" s="284"/>
      <c r="I54" s="284"/>
      <c r="J54" s="284"/>
      <c r="K54" s="284"/>
      <c r="L54" s="284"/>
      <c r="M54" s="284"/>
      <c r="N54" s="284"/>
      <c r="O54" s="284"/>
      <c r="P54" s="284"/>
      <c r="Q54" s="284"/>
      <c r="R54" s="284"/>
      <c r="S54" s="284"/>
      <c r="T54" s="284"/>
      <c r="U54" s="344" t="s">
        <v>374</v>
      </c>
      <c r="V54" s="344" t="s">
        <v>291</v>
      </c>
      <c r="W54" s="908"/>
      <c r="X54" s="275">
        <f t="shared" si="2"/>
        <v>20204</v>
      </c>
      <c r="Z54" s="158">
        <v>406014100</v>
      </c>
      <c r="AA54" s="159">
        <v>338.58</v>
      </c>
      <c r="AB54" s="81"/>
    </row>
    <row r="55" spans="1:28" s="340" customFormat="1" ht="32.450000000000003" customHeight="1" x14ac:dyDescent="0.25">
      <c r="A55" s="304" t="s">
        <v>242</v>
      </c>
      <c r="B55" s="304" t="s">
        <v>242</v>
      </c>
      <c r="C55" s="304" t="s">
        <v>242</v>
      </c>
      <c r="D55" s="304" t="s">
        <v>242</v>
      </c>
      <c r="E55" s="304" t="s">
        <v>242</v>
      </c>
      <c r="F55" s="304" t="s">
        <v>242</v>
      </c>
      <c r="G55" s="304" t="s">
        <v>242</v>
      </c>
      <c r="H55" s="304" t="s">
        <v>242</v>
      </c>
      <c r="I55" s="304" t="s">
        <v>242</v>
      </c>
      <c r="J55" s="304" t="s">
        <v>242</v>
      </c>
      <c r="K55" s="304" t="s">
        <v>242</v>
      </c>
      <c r="L55" s="304" t="s">
        <v>242</v>
      </c>
      <c r="M55" s="304" t="s">
        <v>242</v>
      </c>
      <c r="N55" s="304"/>
      <c r="O55" s="304" t="s">
        <v>242</v>
      </c>
      <c r="P55" s="284"/>
      <c r="Q55" s="284"/>
      <c r="R55" s="284"/>
      <c r="S55" s="284"/>
      <c r="T55" s="284"/>
      <c r="U55" s="257" t="s">
        <v>1089</v>
      </c>
      <c r="V55" s="258" t="s">
        <v>1098</v>
      </c>
      <c r="W55" s="337" t="s">
        <v>1154</v>
      </c>
      <c r="X55" s="275">
        <f t="shared" si="2"/>
        <v>3722</v>
      </c>
      <c r="Z55" s="158">
        <v>422000723</v>
      </c>
      <c r="AA55" s="159">
        <v>62.37</v>
      </c>
      <c r="AB55" s="81"/>
    </row>
    <row r="56" spans="1:28" s="340" customFormat="1" ht="32.450000000000003" customHeight="1" x14ac:dyDescent="0.25">
      <c r="A56" s="304" t="s">
        <v>242</v>
      </c>
      <c r="B56" s="304" t="s">
        <v>242</v>
      </c>
      <c r="C56" s="304" t="s">
        <v>242</v>
      </c>
      <c r="D56" s="304" t="s">
        <v>242</v>
      </c>
      <c r="E56" s="304" t="s">
        <v>242</v>
      </c>
      <c r="F56" s="304" t="s">
        <v>242</v>
      </c>
      <c r="G56" s="304" t="s">
        <v>242</v>
      </c>
      <c r="H56" s="304" t="s">
        <v>242</v>
      </c>
      <c r="I56" s="304" t="s">
        <v>242</v>
      </c>
      <c r="J56" s="304" t="s">
        <v>242</v>
      </c>
      <c r="K56" s="304" t="s">
        <v>242</v>
      </c>
      <c r="L56" s="304" t="s">
        <v>242</v>
      </c>
      <c r="M56" s="304" t="s">
        <v>242</v>
      </c>
      <c r="N56" s="304"/>
      <c r="O56" s="304" t="s">
        <v>242</v>
      </c>
      <c r="P56" s="284"/>
      <c r="Q56" s="284"/>
      <c r="R56" s="284"/>
      <c r="S56" s="284"/>
      <c r="T56" s="284"/>
      <c r="U56" s="257" t="s">
        <v>1090</v>
      </c>
      <c r="V56" s="258" t="s">
        <v>1098</v>
      </c>
      <c r="W56" s="337" t="s">
        <v>1155</v>
      </c>
      <c r="X56" s="275">
        <f t="shared" si="2"/>
        <v>2829</v>
      </c>
      <c r="Z56" s="158">
        <v>422000724</v>
      </c>
      <c r="AA56" s="159">
        <v>47.41</v>
      </c>
      <c r="AB56" s="81"/>
    </row>
    <row r="57" spans="1:28" ht="13.5" customHeight="1" x14ac:dyDescent="0.25">
      <c r="A57" s="284"/>
      <c r="B57" s="284"/>
      <c r="C57" s="284"/>
      <c r="D57" s="284"/>
      <c r="E57" s="284"/>
      <c r="F57" s="284"/>
      <c r="G57" s="284"/>
      <c r="H57" s="284"/>
      <c r="I57" s="284"/>
      <c r="J57" s="28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61"/>
      <c r="V57" s="262"/>
      <c r="W57" s="263" t="s">
        <v>403</v>
      </c>
      <c r="X57" s="308"/>
      <c r="Z57" s="164"/>
      <c r="AA57" s="165"/>
      <c r="AB57" s="81"/>
    </row>
    <row r="58" spans="1:28" ht="27.95" customHeight="1" x14ac:dyDescent="0.25">
      <c r="A58" s="284"/>
      <c r="B58" s="284"/>
      <c r="C58" s="284"/>
      <c r="D58" s="284"/>
      <c r="E58" s="284"/>
      <c r="F58" s="284"/>
      <c r="G58" s="284" t="s">
        <v>242</v>
      </c>
      <c r="H58" s="284" t="s">
        <v>242</v>
      </c>
      <c r="I58" s="284" t="s">
        <v>242</v>
      </c>
      <c r="J58" s="284"/>
      <c r="K58" s="284"/>
      <c r="L58" s="284"/>
      <c r="M58" s="284"/>
      <c r="N58" s="284"/>
      <c r="O58" s="284"/>
      <c r="P58" s="284"/>
      <c r="Q58" s="284"/>
      <c r="R58" s="284"/>
      <c r="S58" s="284"/>
      <c r="T58" s="284"/>
      <c r="U58" s="264"/>
      <c r="V58" s="161"/>
      <c r="W58" s="890" t="s">
        <v>901</v>
      </c>
      <c r="X58" s="307">
        <f>ROUND(AA58,6)</f>
        <v>0.05</v>
      </c>
      <c r="Z58" s="162" t="s">
        <v>744</v>
      </c>
      <c r="AA58" s="163">
        <v>5.0000000000000044E-2</v>
      </c>
      <c r="AB58" s="81"/>
    </row>
    <row r="59" spans="1:28" ht="27.95" customHeight="1" x14ac:dyDescent="0.25">
      <c r="A59" s="284" t="s">
        <v>242</v>
      </c>
      <c r="B59" s="284" t="s">
        <v>242</v>
      </c>
      <c r="C59" s="284" t="s">
        <v>242</v>
      </c>
      <c r="D59" s="284"/>
      <c r="E59" s="284"/>
      <c r="F59" s="284"/>
      <c r="G59" s="284"/>
      <c r="H59" s="284"/>
      <c r="I59" s="284"/>
      <c r="J59" s="284"/>
      <c r="K59" s="284"/>
      <c r="L59" s="284"/>
      <c r="M59" s="284"/>
      <c r="N59" s="284"/>
      <c r="O59" s="284"/>
      <c r="P59" s="284"/>
      <c r="Q59" s="284"/>
      <c r="R59" s="284"/>
      <c r="S59" s="284"/>
      <c r="T59" s="284"/>
      <c r="U59" s="264"/>
      <c r="V59" s="161"/>
      <c r="W59" s="891"/>
      <c r="X59" s="307">
        <f>ROUND(AA59,6)</f>
        <v>0.08</v>
      </c>
      <c r="Z59" s="162" t="s">
        <v>766</v>
      </c>
      <c r="AA59" s="163">
        <v>8.0000000000000071E-2</v>
      </c>
      <c r="AB59" s="81"/>
    </row>
    <row r="60" spans="1:28" ht="11.25" customHeight="1" x14ac:dyDescent="0.25">
      <c r="A60" s="284"/>
      <c r="B60" s="284"/>
      <c r="C60" s="284"/>
      <c r="D60" s="284" t="s">
        <v>242</v>
      </c>
      <c r="E60" s="284" t="s">
        <v>242</v>
      </c>
      <c r="F60" s="284" t="s">
        <v>242</v>
      </c>
      <c r="G60" s="284"/>
      <c r="H60" s="284"/>
      <c r="I60" s="284"/>
      <c r="J60" s="284" t="s">
        <v>242</v>
      </c>
      <c r="K60" s="284" t="s">
        <v>242</v>
      </c>
      <c r="L60" s="284" t="s">
        <v>242</v>
      </c>
      <c r="M60" s="284"/>
      <c r="N60" s="284"/>
      <c r="O60" s="284"/>
      <c r="P60" s="284"/>
      <c r="Q60" s="284"/>
      <c r="R60" s="284"/>
      <c r="S60" s="284"/>
      <c r="T60" s="284"/>
      <c r="U60" s="264"/>
      <c r="V60" s="265"/>
      <c r="W60" s="266" t="s">
        <v>58</v>
      </c>
      <c r="X60" s="307">
        <f>AA60</f>
        <v>0</v>
      </c>
      <c r="Z60" s="162" t="s">
        <v>745</v>
      </c>
      <c r="AA60" s="163">
        <v>0</v>
      </c>
      <c r="AB60" s="81"/>
    </row>
    <row r="61" spans="1:28" ht="34.5" customHeight="1" x14ac:dyDescent="0.25">
      <c r="A61" s="284"/>
      <c r="B61" s="284"/>
      <c r="C61" s="284"/>
      <c r="D61" s="284" t="s">
        <v>242</v>
      </c>
      <c r="E61" s="284" t="s">
        <v>242</v>
      </c>
      <c r="F61" s="284" t="s">
        <v>242</v>
      </c>
      <c r="G61" s="284"/>
      <c r="H61" s="284"/>
      <c r="I61" s="284"/>
      <c r="J61" s="284" t="s">
        <v>242</v>
      </c>
      <c r="K61" s="284" t="s">
        <v>242</v>
      </c>
      <c r="L61" s="284" t="s">
        <v>242</v>
      </c>
      <c r="M61" s="284"/>
      <c r="N61" s="284"/>
      <c r="O61" s="284"/>
      <c r="P61" s="284"/>
      <c r="Q61" s="284"/>
      <c r="R61" s="284"/>
      <c r="S61" s="284"/>
      <c r="T61" s="284"/>
      <c r="U61" s="264"/>
      <c r="V61" s="265"/>
      <c r="W61" s="267" t="s">
        <v>902</v>
      </c>
      <c r="X61" s="307">
        <f>AA61</f>
        <v>5.0000000000000044E-2</v>
      </c>
      <c r="Z61" s="162" t="s">
        <v>746</v>
      </c>
      <c r="AA61" s="163">
        <v>5.0000000000000044E-2</v>
      </c>
      <c r="AB61" s="81"/>
    </row>
    <row r="62" spans="1:28" ht="33.75" customHeight="1" x14ac:dyDescent="0.25">
      <c r="A62" s="261"/>
      <c r="B62" s="261"/>
      <c r="C62" s="261"/>
      <c r="D62" s="284" t="s">
        <v>242</v>
      </c>
      <c r="E62" s="284" t="s">
        <v>242</v>
      </c>
      <c r="F62" s="284" t="s">
        <v>242</v>
      </c>
      <c r="G62" s="284"/>
      <c r="H62" s="284"/>
      <c r="I62" s="284"/>
      <c r="J62" s="284" t="s">
        <v>242</v>
      </c>
      <c r="K62" s="284" t="s">
        <v>242</v>
      </c>
      <c r="L62" s="284" t="s">
        <v>242</v>
      </c>
      <c r="M62" s="284"/>
      <c r="N62" s="284"/>
      <c r="O62" s="284"/>
      <c r="P62" s="284"/>
      <c r="Q62" s="284"/>
      <c r="R62" s="284"/>
      <c r="S62" s="284"/>
      <c r="T62" s="284"/>
      <c r="U62" s="264"/>
      <c r="V62" s="265"/>
      <c r="W62" s="267" t="s">
        <v>903</v>
      </c>
      <c r="X62" s="307">
        <f>AA62</f>
        <v>8.0000000000000071E-2</v>
      </c>
      <c r="Z62" s="162" t="s">
        <v>747</v>
      </c>
      <c r="AA62" s="163">
        <v>8.0000000000000071E-2</v>
      </c>
      <c r="AB62" s="81"/>
    </row>
    <row r="63" spans="1:28" ht="20.25" customHeight="1" x14ac:dyDescent="0.25">
      <c r="A63" s="284"/>
      <c r="B63" s="284"/>
      <c r="C63" s="284"/>
      <c r="D63" s="284"/>
      <c r="E63" s="284"/>
      <c r="F63" s="284"/>
      <c r="G63" s="284" t="s">
        <v>242</v>
      </c>
      <c r="H63" s="284" t="s">
        <v>242</v>
      </c>
      <c r="I63" s="284" t="s">
        <v>242</v>
      </c>
      <c r="J63" s="284" t="s">
        <v>242</v>
      </c>
      <c r="K63" s="284" t="s">
        <v>242</v>
      </c>
      <c r="L63" s="284" t="s">
        <v>242</v>
      </c>
      <c r="M63" s="284"/>
      <c r="N63" s="284"/>
      <c r="O63" s="284"/>
      <c r="P63" s="284"/>
      <c r="Q63" s="284"/>
      <c r="R63" s="284"/>
      <c r="S63" s="284"/>
      <c r="T63" s="284"/>
      <c r="U63" s="344" t="s">
        <v>78</v>
      </c>
      <c r="V63" s="344" t="s">
        <v>284</v>
      </c>
      <c r="W63" s="886" t="s">
        <v>904</v>
      </c>
      <c r="X63" s="275">
        <f>ROUND(AA63*РАСЧЕТНЫЙ_КОЭФФИЦИЕНТ,0)</f>
        <v>19144</v>
      </c>
      <c r="Z63" s="158">
        <v>402950600</v>
      </c>
      <c r="AA63" s="159">
        <v>320.81</v>
      </c>
      <c r="AB63" s="81"/>
    </row>
    <row r="64" spans="1:28" ht="16.5" customHeight="1" x14ac:dyDescent="0.25">
      <c r="A64" s="284" t="s">
        <v>242</v>
      </c>
      <c r="B64" s="284" t="s">
        <v>242</v>
      </c>
      <c r="C64" s="284" t="s">
        <v>242</v>
      </c>
      <c r="D64" s="284" t="s">
        <v>242</v>
      </c>
      <c r="E64" s="284" t="s">
        <v>242</v>
      </c>
      <c r="F64" s="284" t="s">
        <v>242</v>
      </c>
      <c r="G64" s="284"/>
      <c r="H64" s="284"/>
      <c r="I64" s="284"/>
      <c r="J64" s="284"/>
      <c r="K64" s="284"/>
      <c r="L64" s="284"/>
      <c r="M64" s="284"/>
      <c r="N64" s="284"/>
      <c r="O64" s="284"/>
      <c r="P64" s="284"/>
      <c r="Q64" s="284"/>
      <c r="R64" s="284"/>
      <c r="S64" s="284"/>
      <c r="T64" s="284"/>
      <c r="U64" s="344" t="s">
        <v>77</v>
      </c>
      <c r="V64" s="344" t="s">
        <v>284</v>
      </c>
      <c r="W64" s="887"/>
      <c r="X64" s="275">
        <f>ROUND(AA64*РАСЧЕТНЫЙ_КОЭФФИЦИЕНТ,0)</f>
        <v>19041</v>
      </c>
      <c r="Z64" s="158">
        <v>402952100</v>
      </c>
      <c r="AA64" s="159">
        <v>319.08999999999997</v>
      </c>
      <c r="AB64" s="81"/>
    </row>
    <row r="65" spans="1:28" ht="20.25" customHeight="1" x14ac:dyDescent="0.25">
      <c r="A65" s="284"/>
      <c r="B65" s="284"/>
      <c r="C65" s="284"/>
      <c r="D65" s="284"/>
      <c r="E65" s="284"/>
      <c r="F65" s="284"/>
      <c r="G65" s="284" t="s">
        <v>242</v>
      </c>
      <c r="H65" s="284" t="s">
        <v>242</v>
      </c>
      <c r="I65" s="284" t="s">
        <v>242</v>
      </c>
      <c r="J65" s="284" t="s">
        <v>242</v>
      </c>
      <c r="K65" s="284" t="s">
        <v>242</v>
      </c>
      <c r="L65" s="284" t="s">
        <v>242</v>
      </c>
      <c r="M65" s="284"/>
      <c r="N65" s="284"/>
      <c r="O65" s="284"/>
      <c r="P65" s="284"/>
      <c r="Q65" s="284"/>
      <c r="R65" s="284"/>
      <c r="S65" s="284"/>
      <c r="T65" s="284"/>
      <c r="U65" s="344" t="s">
        <v>74</v>
      </c>
      <c r="V65" s="344" t="s">
        <v>284</v>
      </c>
      <c r="W65" s="890" t="s">
        <v>905</v>
      </c>
      <c r="X65" s="275">
        <f>ROUND(AA65*РАСЧЕТНЫЙ_КОЭФФИЦИЕНТ,0)</f>
        <v>19943</v>
      </c>
      <c r="Z65" s="158">
        <v>402951000</v>
      </c>
      <c r="AA65" s="159">
        <v>334.2</v>
      </c>
      <c r="AB65" s="81"/>
    </row>
    <row r="66" spans="1:28" ht="14.25" customHeight="1" x14ac:dyDescent="0.25">
      <c r="A66" s="284" t="s">
        <v>242</v>
      </c>
      <c r="B66" s="284" t="s">
        <v>242</v>
      </c>
      <c r="C66" s="284" t="s">
        <v>242</v>
      </c>
      <c r="D66" s="284" t="s">
        <v>242</v>
      </c>
      <c r="E66" s="284" t="s">
        <v>242</v>
      </c>
      <c r="F66" s="284" t="s">
        <v>242</v>
      </c>
      <c r="G66" s="284"/>
      <c r="H66" s="284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344" t="s">
        <v>73</v>
      </c>
      <c r="V66" s="344" t="s">
        <v>284</v>
      </c>
      <c r="W66" s="891"/>
      <c r="X66" s="275">
        <f>ROUND(AA66*РАСЧЕТНЫЙ_КОЭФФИЦИЕНТ,0)</f>
        <v>19850</v>
      </c>
      <c r="Z66" s="158">
        <v>402952200</v>
      </c>
      <c r="AA66" s="159">
        <v>332.65</v>
      </c>
      <c r="AB66" s="81"/>
    </row>
    <row r="67" spans="1:28" ht="27" customHeight="1" x14ac:dyDescent="0.25">
      <c r="A67" s="284" t="s">
        <v>242</v>
      </c>
      <c r="B67" s="284" t="s">
        <v>242</v>
      </c>
      <c r="C67" s="284" t="s">
        <v>242</v>
      </c>
      <c r="D67" s="284" t="s">
        <v>242</v>
      </c>
      <c r="E67" s="284" t="s">
        <v>242</v>
      </c>
      <c r="F67" s="284" t="s">
        <v>242</v>
      </c>
      <c r="G67" s="284" t="s">
        <v>242</v>
      </c>
      <c r="H67" s="284" t="s">
        <v>242</v>
      </c>
      <c r="I67" s="284" t="s">
        <v>242</v>
      </c>
      <c r="J67" s="284" t="s">
        <v>242</v>
      </c>
      <c r="K67" s="284" t="s">
        <v>242</v>
      </c>
      <c r="L67" s="284" t="s">
        <v>242</v>
      </c>
      <c r="M67" s="284"/>
      <c r="N67" s="284"/>
      <c r="O67" s="284"/>
      <c r="P67" s="284"/>
      <c r="Q67" s="284"/>
      <c r="R67" s="284"/>
      <c r="S67" s="284"/>
      <c r="T67" s="284"/>
      <c r="U67" s="344" t="s">
        <v>313</v>
      </c>
      <c r="V67" s="344" t="s">
        <v>284</v>
      </c>
      <c r="W67" s="160" t="s">
        <v>906</v>
      </c>
      <c r="X67" s="275">
        <f>ROUND(AA67*РАСЧЕТНЫЙ_КОЭФФИЦИЕНТ,0)</f>
        <v>5005</v>
      </c>
      <c r="Z67" s="158">
        <v>406007400</v>
      </c>
      <c r="AA67" s="159">
        <v>83.87</v>
      </c>
      <c r="AB67" s="81"/>
    </row>
    <row r="68" spans="1:28" x14ac:dyDescent="0.25">
      <c r="A68" s="284"/>
      <c r="B68" s="284"/>
      <c r="C68" s="284"/>
      <c r="D68" s="284"/>
      <c r="E68" s="284"/>
      <c r="F68" s="284"/>
      <c r="G68" s="284"/>
      <c r="H68" s="284"/>
      <c r="I68" s="284"/>
      <c r="J68" s="284"/>
      <c r="K68" s="284"/>
      <c r="L68" s="284"/>
      <c r="M68" s="284"/>
      <c r="N68" s="284"/>
      <c r="O68" s="284"/>
      <c r="P68" s="284"/>
      <c r="Q68" s="284"/>
      <c r="R68" s="284"/>
      <c r="S68" s="284"/>
      <c r="T68" s="284"/>
      <c r="U68" s="261"/>
      <c r="V68" s="262"/>
      <c r="W68" s="263" t="s">
        <v>406</v>
      </c>
      <c r="X68" s="308"/>
      <c r="Z68" s="164"/>
      <c r="AA68" s="165"/>
      <c r="AB68" s="81"/>
    </row>
    <row r="69" spans="1:28" x14ac:dyDescent="0.25">
      <c r="A69" s="284"/>
      <c r="B69" s="284"/>
      <c r="C69" s="284"/>
      <c r="D69" s="284"/>
      <c r="E69" s="284"/>
      <c r="F69" s="284"/>
      <c r="G69" s="284"/>
      <c r="H69" s="284"/>
      <c r="I69" s="284"/>
      <c r="J69" s="284"/>
      <c r="K69" s="284"/>
      <c r="L69" s="284"/>
      <c r="M69" s="284" t="s">
        <v>242</v>
      </c>
      <c r="N69" s="284" t="s">
        <v>242</v>
      </c>
      <c r="O69" s="284" t="s">
        <v>242</v>
      </c>
      <c r="P69" s="284" t="s">
        <v>242</v>
      </c>
      <c r="Q69" s="284" t="s">
        <v>242</v>
      </c>
      <c r="R69" s="284"/>
      <c r="S69" s="284"/>
      <c r="T69" s="284"/>
      <c r="U69" s="264"/>
      <c r="V69" s="265"/>
      <c r="W69" s="267" t="s">
        <v>58</v>
      </c>
      <c r="X69" s="307">
        <f>AA69</f>
        <v>0</v>
      </c>
      <c r="Z69" s="162" t="s">
        <v>748</v>
      </c>
      <c r="AA69" s="163">
        <v>0</v>
      </c>
      <c r="AB69" s="81"/>
    </row>
    <row r="70" spans="1:28" x14ac:dyDescent="0.25">
      <c r="A70" s="284"/>
      <c r="B70" s="284"/>
      <c r="C70" s="284"/>
      <c r="D70" s="284"/>
      <c r="E70" s="284"/>
      <c r="F70" s="284"/>
      <c r="G70" s="284"/>
      <c r="H70" s="284"/>
      <c r="I70" s="284"/>
      <c r="J70" s="284"/>
      <c r="K70" s="284"/>
      <c r="L70" s="284"/>
      <c r="M70" s="284" t="s">
        <v>242</v>
      </c>
      <c r="N70" s="284" t="s">
        <v>242</v>
      </c>
      <c r="O70" s="284" t="s">
        <v>242</v>
      </c>
      <c r="P70" s="284" t="s">
        <v>242</v>
      </c>
      <c r="Q70" s="284" t="s">
        <v>242</v>
      </c>
      <c r="R70" s="284"/>
      <c r="S70" s="284"/>
      <c r="T70" s="284"/>
      <c r="U70" s="264"/>
      <c r="V70" s="265"/>
      <c r="W70" s="267" t="s">
        <v>626</v>
      </c>
      <c r="X70" s="307">
        <f>AA70</f>
        <v>0</v>
      </c>
      <c r="Z70" s="162" t="s">
        <v>749</v>
      </c>
      <c r="AA70" s="163">
        <v>0</v>
      </c>
      <c r="AB70" s="81"/>
    </row>
    <row r="71" spans="1:28" s="319" customFormat="1" x14ac:dyDescent="0.25">
      <c r="A71" s="284"/>
      <c r="B71" s="284"/>
      <c r="C71" s="284"/>
      <c r="D71" s="284"/>
      <c r="E71" s="284"/>
      <c r="F71" s="284"/>
      <c r="G71" s="284"/>
      <c r="H71" s="284"/>
      <c r="I71" s="284"/>
      <c r="J71" s="284"/>
      <c r="K71" s="284"/>
      <c r="L71" s="284"/>
      <c r="M71" s="304" t="s">
        <v>242</v>
      </c>
      <c r="N71" s="304" t="s">
        <v>242</v>
      </c>
      <c r="O71" s="304" t="s">
        <v>242</v>
      </c>
      <c r="P71" s="304" t="s">
        <v>242</v>
      </c>
      <c r="Q71" s="304" t="s">
        <v>242</v>
      </c>
      <c r="R71" s="284"/>
      <c r="S71" s="284"/>
      <c r="T71" s="284"/>
      <c r="U71" s="264"/>
      <c r="V71" s="265"/>
      <c r="W71" s="336" t="s">
        <v>1050</v>
      </c>
      <c r="X71" s="307">
        <f>AA71</f>
        <v>6.0000000000000053E-2</v>
      </c>
      <c r="Z71" s="162" t="s">
        <v>742</v>
      </c>
      <c r="AA71" s="163">
        <v>6.0000000000000053E-2</v>
      </c>
      <c r="AB71" s="81"/>
    </row>
    <row r="72" spans="1:28" x14ac:dyDescent="0.25">
      <c r="A72" s="284"/>
      <c r="B72" s="284"/>
      <c r="C72" s="284"/>
      <c r="D72" s="284"/>
      <c r="E72" s="284"/>
      <c r="F72" s="284"/>
      <c r="G72" s="284"/>
      <c r="H72" s="284"/>
      <c r="I72" s="284"/>
      <c r="J72" s="284"/>
      <c r="K72" s="284"/>
      <c r="L72" s="284"/>
      <c r="M72" s="284" t="s">
        <v>242</v>
      </c>
      <c r="N72" s="284" t="s">
        <v>242</v>
      </c>
      <c r="O72" s="284" t="s">
        <v>242</v>
      </c>
      <c r="P72" s="284" t="s">
        <v>242</v>
      </c>
      <c r="Q72" s="284" t="s">
        <v>242</v>
      </c>
      <c r="R72" s="284"/>
      <c r="S72" s="284"/>
      <c r="T72" s="284"/>
      <c r="U72" s="264"/>
      <c r="V72" s="265"/>
      <c r="W72" s="267" t="s">
        <v>404</v>
      </c>
      <c r="X72" s="307">
        <f t="shared" ref="X72:X80" si="3">AA72</f>
        <v>6.0000000000000053E-2</v>
      </c>
      <c r="Z72" s="162" t="s">
        <v>742</v>
      </c>
      <c r="AA72" s="163">
        <v>6.0000000000000053E-2</v>
      </c>
      <c r="AB72" s="81"/>
    </row>
    <row r="73" spans="1:28" x14ac:dyDescent="0.25">
      <c r="A73" s="284"/>
      <c r="B73" s="284"/>
      <c r="C73" s="284"/>
      <c r="D73" s="284"/>
      <c r="E73" s="284"/>
      <c r="F73" s="284"/>
      <c r="G73" s="284"/>
      <c r="H73" s="284"/>
      <c r="I73" s="284"/>
      <c r="J73" s="284"/>
      <c r="K73" s="284"/>
      <c r="L73" s="284"/>
      <c r="M73" s="284" t="s">
        <v>242</v>
      </c>
      <c r="N73" s="284" t="s">
        <v>242</v>
      </c>
      <c r="O73" s="284" t="s">
        <v>242</v>
      </c>
      <c r="P73" s="284" t="s">
        <v>242</v>
      </c>
      <c r="Q73" s="284" t="s">
        <v>242</v>
      </c>
      <c r="R73" s="284"/>
      <c r="S73" s="284"/>
      <c r="T73" s="284"/>
      <c r="U73" s="264"/>
      <c r="V73" s="265"/>
      <c r="W73" s="267" t="s">
        <v>907</v>
      </c>
      <c r="X73" s="307">
        <f t="shared" si="3"/>
        <v>7.0000000000000062E-2</v>
      </c>
      <c r="Z73" s="162" t="s">
        <v>750</v>
      </c>
      <c r="AA73" s="163">
        <v>7.0000000000000062E-2</v>
      </c>
      <c r="AB73" s="81"/>
    </row>
    <row r="74" spans="1:28" x14ac:dyDescent="0.25">
      <c r="A74" s="284"/>
      <c r="B74" s="284"/>
      <c r="C74" s="284"/>
      <c r="D74" s="284"/>
      <c r="E74" s="284"/>
      <c r="F74" s="284"/>
      <c r="G74" s="284"/>
      <c r="H74" s="284"/>
      <c r="I74" s="284"/>
      <c r="J74" s="284"/>
      <c r="K74" s="284"/>
      <c r="L74" s="284"/>
      <c r="M74" s="284" t="s">
        <v>242</v>
      </c>
      <c r="N74" s="284" t="s">
        <v>242</v>
      </c>
      <c r="O74" s="284" t="s">
        <v>242</v>
      </c>
      <c r="P74" s="284" t="s">
        <v>242</v>
      </c>
      <c r="Q74" s="284" t="s">
        <v>242</v>
      </c>
      <c r="R74" s="284"/>
      <c r="S74" s="284"/>
      <c r="T74" s="284"/>
      <c r="U74" s="264"/>
      <c r="V74" s="265"/>
      <c r="W74" s="267" t="s">
        <v>908</v>
      </c>
      <c r="X74" s="307">
        <f t="shared" si="3"/>
        <v>8.0000000000000071E-2</v>
      </c>
      <c r="Z74" s="162" t="s">
        <v>751</v>
      </c>
      <c r="AA74" s="163">
        <v>8.0000000000000071E-2</v>
      </c>
      <c r="AB74" s="81"/>
    </row>
    <row r="75" spans="1:28" x14ac:dyDescent="0.25">
      <c r="A75" s="284"/>
      <c r="B75" s="284"/>
      <c r="C75" s="284"/>
      <c r="D75" s="284"/>
      <c r="E75" s="284"/>
      <c r="F75" s="284"/>
      <c r="G75" s="284"/>
      <c r="H75" s="284"/>
      <c r="I75" s="284"/>
      <c r="J75" s="284"/>
      <c r="K75" s="284"/>
      <c r="L75" s="284"/>
      <c r="M75" s="284" t="s">
        <v>242</v>
      </c>
      <c r="N75" s="284" t="s">
        <v>242</v>
      </c>
      <c r="O75" s="284" t="s">
        <v>242</v>
      </c>
      <c r="P75" s="284" t="s">
        <v>242</v>
      </c>
      <c r="Q75" s="284" t="s">
        <v>242</v>
      </c>
      <c r="R75" s="284"/>
      <c r="S75" s="284"/>
      <c r="T75" s="284"/>
      <c r="U75" s="264"/>
      <c r="V75" s="265"/>
      <c r="W75" s="267" t="s">
        <v>671</v>
      </c>
      <c r="X75" s="307">
        <f t="shared" si="3"/>
        <v>0.10000000000000009</v>
      </c>
      <c r="Z75" s="162" t="s">
        <v>752</v>
      </c>
      <c r="AA75" s="163">
        <v>0.10000000000000009</v>
      </c>
      <c r="AB75" s="81"/>
    </row>
    <row r="76" spans="1:28" x14ac:dyDescent="0.25">
      <c r="A76" s="284"/>
      <c r="B76" s="284"/>
      <c r="C76" s="284"/>
      <c r="D76" s="284"/>
      <c r="E76" s="284"/>
      <c r="F76" s="284"/>
      <c r="G76" s="284"/>
      <c r="H76" s="284"/>
      <c r="I76" s="284"/>
      <c r="J76" s="284"/>
      <c r="K76" s="284"/>
      <c r="L76" s="284"/>
      <c r="M76" s="284" t="s">
        <v>242</v>
      </c>
      <c r="N76" s="284" t="s">
        <v>242</v>
      </c>
      <c r="O76" s="284" t="s">
        <v>242</v>
      </c>
      <c r="P76" s="284" t="s">
        <v>242</v>
      </c>
      <c r="Q76" s="284" t="s">
        <v>242</v>
      </c>
      <c r="R76" s="284"/>
      <c r="S76" s="284"/>
      <c r="T76" s="284"/>
      <c r="U76" s="264"/>
      <c r="V76" s="265"/>
      <c r="W76" s="267" t="s">
        <v>672</v>
      </c>
      <c r="X76" s="307">
        <f t="shared" si="3"/>
        <v>0.10000000000000009</v>
      </c>
      <c r="Z76" s="162" t="s">
        <v>753</v>
      </c>
      <c r="AA76" s="163">
        <v>0.10000000000000009</v>
      </c>
      <c r="AB76" s="81"/>
    </row>
    <row r="77" spans="1:28" x14ac:dyDescent="0.25">
      <c r="A77" s="284"/>
      <c r="B77" s="284"/>
      <c r="C77" s="284"/>
      <c r="D77" s="284"/>
      <c r="E77" s="284"/>
      <c r="F77" s="284"/>
      <c r="G77" s="284"/>
      <c r="H77" s="284"/>
      <c r="I77" s="284"/>
      <c r="J77" s="284"/>
      <c r="K77" s="284"/>
      <c r="L77" s="284"/>
      <c r="M77" s="284" t="s">
        <v>242</v>
      </c>
      <c r="N77" s="284" t="s">
        <v>242</v>
      </c>
      <c r="O77" s="284" t="s">
        <v>242</v>
      </c>
      <c r="P77" s="284" t="s">
        <v>242</v>
      </c>
      <c r="Q77" s="284" t="s">
        <v>242</v>
      </c>
      <c r="R77" s="284"/>
      <c r="S77" s="284"/>
      <c r="T77" s="284"/>
      <c r="U77" s="264"/>
      <c r="V77" s="265"/>
      <c r="W77" s="267" t="s">
        <v>405</v>
      </c>
      <c r="X77" s="307">
        <f t="shared" si="3"/>
        <v>8.0000000000000071E-2</v>
      </c>
      <c r="Z77" s="162" t="s">
        <v>755</v>
      </c>
      <c r="AA77" s="163">
        <v>8.0000000000000071E-2</v>
      </c>
      <c r="AB77" s="81"/>
    </row>
    <row r="78" spans="1:28" x14ac:dyDescent="0.25">
      <c r="A78" s="284"/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284"/>
      <c r="M78" s="284" t="s">
        <v>242</v>
      </c>
      <c r="N78" s="284" t="s">
        <v>242</v>
      </c>
      <c r="O78" s="284" t="s">
        <v>242</v>
      </c>
      <c r="P78" s="284" t="s">
        <v>242</v>
      </c>
      <c r="Q78" s="284" t="s">
        <v>242</v>
      </c>
      <c r="R78" s="284"/>
      <c r="S78" s="284"/>
      <c r="T78" s="284"/>
      <c r="U78" s="264"/>
      <c r="V78" s="265"/>
      <c r="W78" s="267" t="s">
        <v>407</v>
      </c>
      <c r="X78" s="307">
        <f t="shared" si="3"/>
        <v>0.10000000000000009</v>
      </c>
      <c r="Z78" s="162" t="s">
        <v>754</v>
      </c>
      <c r="AA78" s="163">
        <v>0.10000000000000009</v>
      </c>
      <c r="AB78" s="81"/>
    </row>
    <row r="79" spans="1:28" x14ac:dyDescent="0.25">
      <c r="A79" s="284"/>
      <c r="B79" s="284"/>
      <c r="C79" s="284"/>
      <c r="D79" s="284"/>
      <c r="E79" s="284"/>
      <c r="F79" s="284"/>
      <c r="G79" s="284"/>
      <c r="H79" s="284"/>
      <c r="I79" s="284"/>
      <c r="J79" s="284"/>
      <c r="K79" s="284"/>
      <c r="L79" s="284"/>
      <c r="M79" s="284" t="s">
        <v>242</v>
      </c>
      <c r="N79" s="284" t="s">
        <v>242</v>
      </c>
      <c r="O79" s="284" t="s">
        <v>242</v>
      </c>
      <c r="P79" s="284" t="s">
        <v>242</v>
      </c>
      <c r="Q79" s="284" t="s">
        <v>242</v>
      </c>
      <c r="R79" s="284"/>
      <c r="S79" s="284"/>
      <c r="T79" s="284"/>
      <c r="U79" s="264"/>
      <c r="V79" s="265"/>
      <c r="W79" s="267" t="s">
        <v>408</v>
      </c>
      <c r="X79" s="307">
        <f t="shared" si="3"/>
        <v>8.0000000000000071E-2</v>
      </c>
      <c r="Z79" s="162" t="s">
        <v>755</v>
      </c>
      <c r="AA79" s="163">
        <v>8.0000000000000071E-2</v>
      </c>
      <c r="AB79" s="81"/>
    </row>
    <row r="80" spans="1:28" x14ac:dyDescent="0.25">
      <c r="A80" s="284"/>
      <c r="B80" s="284"/>
      <c r="C80" s="284"/>
      <c r="D80" s="284"/>
      <c r="E80" s="284"/>
      <c r="F80" s="284"/>
      <c r="G80" s="284"/>
      <c r="H80" s="284"/>
      <c r="I80" s="284"/>
      <c r="J80" s="284"/>
      <c r="K80" s="284"/>
      <c r="L80" s="284"/>
      <c r="M80" s="284" t="s">
        <v>242</v>
      </c>
      <c r="N80" s="284" t="s">
        <v>242</v>
      </c>
      <c r="O80" s="284" t="s">
        <v>242</v>
      </c>
      <c r="P80" s="284" t="s">
        <v>242</v>
      </c>
      <c r="Q80" s="284" t="s">
        <v>242</v>
      </c>
      <c r="R80" s="284"/>
      <c r="S80" s="284"/>
      <c r="T80" s="284"/>
      <c r="U80" s="264"/>
      <c r="V80" s="265"/>
      <c r="W80" s="267" t="s">
        <v>409</v>
      </c>
      <c r="X80" s="307">
        <f t="shared" si="3"/>
        <v>0.10000000000000009</v>
      </c>
      <c r="Z80" s="162" t="s">
        <v>756</v>
      </c>
      <c r="AA80" s="163">
        <v>0.10000000000000009</v>
      </c>
      <c r="AB80" s="81"/>
    </row>
    <row r="81" spans="1:28" ht="45" x14ac:dyDescent="0.25">
      <c r="A81" s="284"/>
      <c r="B81" s="284"/>
      <c r="C81" s="284"/>
      <c r="D81" s="284"/>
      <c r="E81" s="284"/>
      <c r="F81" s="284"/>
      <c r="G81" s="284"/>
      <c r="H81" s="284"/>
      <c r="I81" s="284"/>
      <c r="J81" s="284"/>
      <c r="K81" s="284"/>
      <c r="L81" s="284"/>
      <c r="M81" s="284"/>
      <c r="N81" s="284"/>
      <c r="O81" s="284" t="s">
        <v>242</v>
      </c>
      <c r="P81" s="284" t="s">
        <v>242</v>
      </c>
      <c r="Q81" s="284" t="s">
        <v>242</v>
      </c>
      <c r="R81" s="284"/>
      <c r="S81" s="284"/>
      <c r="T81" s="284"/>
      <c r="U81" s="344" t="s">
        <v>474</v>
      </c>
      <c r="V81" s="268" t="s">
        <v>284</v>
      </c>
      <c r="W81" s="160" t="s">
        <v>909</v>
      </c>
      <c r="X81" s="275">
        <f>ROUND(AA81*РАСЧЕТНЫЙ_КОЭФФИЦИЕНТ,0)</f>
        <v>84310</v>
      </c>
      <c r="Z81" s="158">
        <v>406012800</v>
      </c>
      <c r="AA81" s="159">
        <v>1412.87</v>
      </c>
      <c r="AB81" s="81"/>
    </row>
    <row r="82" spans="1:28" ht="12.75" customHeight="1" x14ac:dyDescent="0.25">
      <c r="A82" s="284"/>
      <c r="B82" s="284"/>
      <c r="C82" s="284"/>
      <c r="D82" s="284"/>
      <c r="E82" s="284"/>
      <c r="F82" s="284"/>
      <c r="G82" s="284"/>
      <c r="H82" s="284"/>
      <c r="I82" s="284"/>
      <c r="J82" s="284"/>
      <c r="K82" s="284"/>
      <c r="L82" s="284"/>
      <c r="M82" s="284"/>
      <c r="N82" s="284"/>
      <c r="O82" s="284"/>
      <c r="P82" s="284"/>
      <c r="Q82" s="284"/>
      <c r="R82" s="284"/>
      <c r="S82" s="284"/>
      <c r="T82" s="284"/>
      <c r="U82" s="261"/>
      <c r="V82" s="262"/>
      <c r="W82" s="263" t="s">
        <v>427</v>
      </c>
      <c r="X82" s="308"/>
      <c r="Z82" s="164"/>
      <c r="AA82" s="165"/>
      <c r="AB82" s="81"/>
    </row>
    <row r="83" spans="1:28" ht="48.75" customHeight="1" x14ac:dyDescent="0.25">
      <c r="A83" s="284"/>
      <c r="B83" s="284"/>
      <c r="C83" s="284"/>
      <c r="D83" s="284"/>
      <c r="E83" s="284"/>
      <c r="F83" s="284"/>
      <c r="G83" s="284"/>
      <c r="H83" s="284"/>
      <c r="I83" s="284"/>
      <c r="J83" s="284"/>
      <c r="K83" s="284"/>
      <c r="L83" s="284"/>
      <c r="M83" s="284"/>
      <c r="N83" s="284"/>
      <c r="O83" s="284" t="s">
        <v>242</v>
      </c>
      <c r="P83" s="284"/>
      <c r="Q83" s="284"/>
      <c r="R83" s="284"/>
      <c r="S83" s="284"/>
      <c r="T83" s="284"/>
      <c r="U83" s="344" t="s">
        <v>314</v>
      </c>
      <c r="V83" s="344" t="s">
        <v>291</v>
      </c>
      <c r="W83" s="160" t="s">
        <v>910</v>
      </c>
      <c r="X83" s="275">
        <f t="shared" ref="X83:X90" si="4">ROUND(AA83*РАСЧЕТНЫЙ_КОЭФФИЦИЕНТ,0)</f>
        <v>25767</v>
      </c>
      <c r="Z83" s="158">
        <v>406012100</v>
      </c>
      <c r="AA83" s="159">
        <v>431.8</v>
      </c>
      <c r="AB83" s="81"/>
    </row>
    <row r="84" spans="1:28" ht="25.5" customHeight="1" x14ac:dyDescent="0.25">
      <c r="A84" s="284"/>
      <c r="B84" s="284"/>
      <c r="C84" s="284"/>
      <c r="D84" s="284"/>
      <c r="E84" s="284"/>
      <c r="F84" s="284"/>
      <c r="G84" s="284"/>
      <c r="H84" s="284"/>
      <c r="I84" s="284"/>
      <c r="J84" s="284" t="s">
        <v>242</v>
      </c>
      <c r="K84" s="284" t="s">
        <v>242</v>
      </c>
      <c r="L84" s="284"/>
      <c r="M84" s="284"/>
      <c r="N84" s="284"/>
      <c r="O84" s="284"/>
      <c r="P84" s="284"/>
      <c r="Q84" s="284"/>
      <c r="R84" s="284"/>
      <c r="S84" s="284"/>
      <c r="T84" s="284"/>
      <c r="U84" s="344" t="s">
        <v>667</v>
      </c>
      <c r="V84" s="344" t="s">
        <v>291</v>
      </c>
      <c r="W84" s="166" t="s">
        <v>911</v>
      </c>
      <c r="X84" s="275">
        <f t="shared" si="4"/>
        <v>25767</v>
      </c>
      <c r="Z84" s="158">
        <v>3900207</v>
      </c>
      <c r="AA84" s="159">
        <v>431.8</v>
      </c>
      <c r="AB84" s="81"/>
    </row>
    <row r="85" spans="1:28" ht="23.25" customHeight="1" x14ac:dyDescent="0.25">
      <c r="A85" s="284"/>
      <c r="B85" s="284"/>
      <c r="C85" s="284"/>
      <c r="D85" s="284"/>
      <c r="E85" s="284"/>
      <c r="F85" s="284"/>
      <c r="G85" s="284"/>
      <c r="H85" s="284"/>
      <c r="I85" s="284"/>
      <c r="J85" s="284"/>
      <c r="K85" s="284"/>
      <c r="L85" s="284"/>
      <c r="M85" s="284"/>
      <c r="N85" s="284"/>
      <c r="O85" s="284"/>
      <c r="P85" s="284"/>
      <c r="Q85" s="284"/>
      <c r="R85" s="284"/>
      <c r="S85" s="284"/>
      <c r="T85" s="284"/>
      <c r="U85" s="344" t="s">
        <v>731</v>
      </c>
      <c r="V85" s="344" t="s">
        <v>291</v>
      </c>
      <c r="W85" s="166" t="s">
        <v>912</v>
      </c>
      <c r="X85" s="275">
        <f t="shared" si="4"/>
        <v>25767</v>
      </c>
      <c r="Z85" s="158">
        <v>3900213</v>
      </c>
      <c r="AA85" s="159">
        <v>431.8</v>
      </c>
      <c r="AB85" s="81"/>
    </row>
    <row r="86" spans="1:28" ht="45" x14ac:dyDescent="0.25">
      <c r="A86" s="284"/>
      <c r="B86" s="284"/>
      <c r="C86" s="284"/>
      <c r="D86" s="284"/>
      <c r="E86" s="284"/>
      <c r="F86" s="284"/>
      <c r="G86" s="284"/>
      <c r="H86" s="284"/>
      <c r="I86" s="284"/>
      <c r="J86" s="284"/>
      <c r="K86" s="284"/>
      <c r="L86" s="284"/>
      <c r="M86" s="284"/>
      <c r="N86" s="284"/>
      <c r="O86" s="284" t="s">
        <v>242</v>
      </c>
      <c r="P86" s="284"/>
      <c r="Q86" s="284"/>
      <c r="R86" s="284"/>
      <c r="S86" s="284"/>
      <c r="T86" s="284"/>
      <c r="U86" s="344" t="s">
        <v>315</v>
      </c>
      <c r="V86" s="344" t="s">
        <v>291</v>
      </c>
      <c r="W86" s="298" t="s">
        <v>913</v>
      </c>
      <c r="X86" s="275">
        <f t="shared" si="4"/>
        <v>16600</v>
      </c>
      <c r="Z86" s="158">
        <v>406001200</v>
      </c>
      <c r="AA86" s="159">
        <v>278.18</v>
      </c>
      <c r="AB86" s="81"/>
    </row>
    <row r="87" spans="1:28" ht="22.5" x14ac:dyDescent="0.25">
      <c r="A87" s="284"/>
      <c r="B87" s="284"/>
      <c r="C87" s="284"/>
      <c r="D87" s="284"/>
      <c r="E87" s="284"/>
      <c r="F87" s="284"/>
      <c r="G87" s="284"/>
      <c r="H87" s="284"/>
      <c r="I87" s="284"/>
      <c r="J87" s="284" t="s">
        <v>242</v>
      </c>
      <c r="K87" s="284" t="s">
        <v>242</v>
      </c>
      <c r="L87" s="284"/>
      <c r="M87" s="284"/>
      <c r="N87" s="284"/>
      <c r="O87" s="284"/>
      <c r="P87" s="284"/>
      <c r="Q87" s="284"/>
      <c r="R87" s="284"/>
      <c r="S87" s="284"/>
      <c r="T87" s="284"/>
      <c r="U87" s="344" t="s">
        <v>668</v>
      </c>
      <c r="V87" s="344" t="s">
        <v>291</v>
      </c>
      <c r="W87" s="298" t="s">
        <v>914</v>
      </c>
      <c r="X87" s="275">
        <f t="shared" si="4"/>
        <v>16600</v>
      </c>
      <c r="Z87" s="158">
        <v>3900206</v>
      </c>
      <c r="AA87" s="159">
        <v>278.18</v>
      </c>
      <c r="AB87" s="81"/>
    </row>
    <row r="88" spans="1:28" ht="22.5" x14ac:dyDescent="0.25">
      <c r="A88" s="284"/>
      <c r="B88" s="284"/>
      <c r="C88" s="284"/>
      <c r="D88" s="284" t="s">
        <v>242</v>
      </c>
      <c r="E88" s="284" t="s">
        <v>242</v>
      </c>
      <c r="F88" s="284"/>
      <c r="G88" s="284"/>
      <c r="H88" s="284"/>
      <c r="I88" s="284"/>
      <c r="J88" s="284"/>
      <c r="K88" s="284"/>
      <c r="L88" s="284"/>
      <c r="M88" s="284"/>
      <c r="N88" s="284"/>
      <c r="O88" s="284"/>
      <c r="P88" s="284"/>
      <c r="Q88" s="284"/>
      <c r="R88" s="284"/>
      <c r="S88" s="284"/>
      <c r="T88" s="284"/>
      <c r="U88" s="344" t="s">
        <v>670</v>
      </c>
      <c r="V88" s="344" t="s">
        <v>291</v>
      </c>
      <c r="W88" s="298" t="s">
        <v>915</v>
      </c>
      <c r="X88" s="275">
        <f t="shared" si="4"/>
        <v>16600</v>
      </c>
      <c r="Z88" s="158">
        <v>3900212</v>
      </c>
      <c r="AA88" s="159">
        <v>278.18</v>
      </c>
      <c r="AB88" s="81"/>
    </row>
    <row r="89" spans="1:28" ht="45" x14ac:dyDescent="0.25">
      <c r="A89" s="284"/>
      <c r="B89" s="284"/>
      <c r="C89" s="284"/>
      <c r="D89" s="284"/>
      <c r="E89" s="284"/>
      <c r="F89" s="284"/>
      <c r="G89" s="284"/>
      <c r="H89" s="284"/>
      <c r="I89" s="284"/>
      <c r="J89" s="284"/>
      <c r="K89" s="284"/>
      <c r="L89" s="284"/>
      <c r="M89" s="284" t="s">
        <v>242</v>
      </c>
      <c r="N89" s="284"/>
      <c r="O89" s="284"/>
      <c r="P89" s="284"/>
      <c r="Q89" s="284"/>
      <c r="R89" s="284"/>
      <c r="S89" s="284"/>
      <c r="T89" s="284"/>
      <c r="U89" s="344" t="s">
        <v>377</v>
      </c>
      <c r="V89" s="344" t="s">
        <v>291</v>
      </c>
      <c r="W89" s="298" t="s">
        <v>916</v>
      </c>
      <c r="X89" s="275">
        <f t="shared" si="4"/>
        <v>13422</v>
      </c>
      <c r="Z89" s="158">
        <v>406014300</v>
      </c>
      <c r="AA89" s="159">
        <v>224.92</v>
      </c>
      <c r="AB89" s="81"/>
    </row>
    <row r="90" spans="1:28" ht="22.5" x14ac:dyDescent="0.25">
      <c r="A90" s="261"/>
      <c r="B90" s="261"/>
      <c r="C90" s="261"/>
      <c r="D90" s="284" t="s">
        <v>242</v>
      </c>
      <c r="E90" s="284" t="s">
        <v>242</v>
      </c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  <c r="R90" s="261"/>
      <c r="S90" s="261"/>
      <c r="T90" s="261"/>
      <c r="U90" s="344" t="s">
        <v>669</v>
      </c>
      <c r="V90" s="344" t="s">
        <v>291</v>
      </c>
      <c r="W90" s="298" t="s">
        <v>917</v>
      </c>
      <c r="X90" s="275">
        <f t="shared" si="4"/>
        <v>13422</v>
      </c>
      <c r="Z90" s="158">
        <v>3900208</v>
      </c>
      <c r="AA90" s="159">
        <v>224.92</v>
      </c>
      <c r="AB90" s="81"/>
    </row>
    <row r="91" spans="1:28" ht="33.75" customHeight="1" x14ac:dyDescent="0.25">
      <c r="A91" s="284"/>
      <c r="B91" s="284"/>
      <c r="C91" s="284"/>
      <c r="D91" s="284"/>
      <c r="E91" s="284"/>
      <c r="F91" s="284"/>
      <c r="G91" s="284"/>
      <c r="H91" s="284"/>
      <c r="I91" s="284"/>
      <c r="J91" s="284" t="s">
        <v>242</v>
      </c>
      <c r="K91" s="284" t="s">
        <v>242</v>
      </c>
      <c r="L91" s="284"/>
      <c r="M91" s="284"/>
      <c r="N91" s="284"/>
      <c r="O91" s="284" t="s">
        <v>242</v>
      </c>
      <c r="P91" s="284"/>
      <c r="Q91" s="284" t="s">
        <v>242</v>
      </c>
      <c r="R91" s="284"/>
      <c r="S91" s="284"/>
      <c r="T91" s="284"/>
      <c r="U91" s="344" t="s">
        <v>316</v>
      </c>
      <c r="V91" s="344"/>
      <c r="W91" s="166" t="s">
        <v>918</v>
      </c>
      <c r="X91" s="307">
        <f>AA91</f>
        <v>0.14999999999999991</v>
      </c>
      <c r="Z91" s="162" t="s">
        <v>757</v>
      </c>
      <c r="AA91" s="163">
        <v>0.14999999999999991</v>
      </c>
      <c r="AB91" s="81"/>
    </row>
    <row r="92" spans="1:28" ht="34.5" customHeight="1" x14ac:dyDescent="0.25">
      <c r="A92" s="284"/>
      <c r="B92" s="284"/>
      <c r="C92" s="284"/>
      <c r="D92" s="284" t="s">
        <v>242</v>
      </c>
      <c r="E92" s="284" t="s">
        <v>242</v>
      </c>
      <c r="F92" s="284"/>
      <c r="G92" s="284"/>
      <c r="H92" s="284"/>
      <c r="I92" s="284"/>
      <c r="J92" s="284" t="s">
        <v>242</v>
      </c>
      <c r="K92" s="284" t="s">
        <v>242</v>
      </c>
      <c r="L92" s="284"/>
      <c r="M92" s="284" t="s">
        <v>242</v>
      </c>
      <c r="N92" s="284" t="s">
        <v>242</v>
      </c>
      <c r="O92" s="284" t="s">
        <v>242</v>
      </c>
      <c r="P92" s="284" t="s">
        <v>242</v>
      </c>
      <c r="Q92" s="284"/>
      <c r="R92" s="284"/>
      <c r="S92" s="284"/>
      <c r="T92" s="284"/>
      <c r="U92" s="344" t="s">
        <v>317</v>
      </c>
      <c r="V92" s="344"/>
      <c r="W92" s="166" t="s">
        <v>1159</v>
      </c>
      <c r="X92" s="307">
        <f>AA92</f>
        <v>-9.9999999999999978E-2</v>
      </c>
      <c r="Z92" s="162" t="s">
        <v>758</v>
      </c>
      <c r="AA92" s="163">
        <v>-9.9999999999999978E-2</v>
      </c>
      <c r="AB92" s="81"/>
    </row>
    <row r="93" spans="1:28" ht="34.5" customHeight="1" x14ac:dyDescent="0.25">
      <c r="A93" s="284"/>
      <c r="B93" s="284"/>
      <c r="C93" s="284"/>
      <c r="D93" s="284" t="s">
        <v>242</v>
      </c>
      <c r="E93" s="284" t="s">
        <v>242</v>
      </c>
      <c r="F93" s="284"/>
      <c r="G93" s="284"/>
      <c r="H93" s="284"/>
      <c r="I93" s="284"/>
      <c r="J93" s="284" t="s">
        <v>242</v>
      </c>
      <c r="K93" s="284" t="s">
        <v>242</v>
      </c>
      <c r="L93" s="284"/>
      <c r="M93" s="284" t="s">
        <v>242</v>
      </c>
      <c r="N93" s="284" t="s">
        <v>242</v>
      </c>
      <c r="O93" s="284" t="s">
        <v>242</v>
      </c>
      <c r="P93" s="284" t="s">
        <v>242</v>
      </c>
      <c r="Q93" s="284" t="s">
        <v>242</v>
      </c>
      <c r="R93" s="284"/>
      <c r="S93" s="284"/>
      <c r="T93" s="284"/>
      <c r="U93" s="344" t="s">
        <v>466</v>
      </c>
      <c r="V93" s="344" t="s">
        <v>291</v>
      </c>
      <c r="W93" s="160" t="s">
        <v>919</v>
      </c>
      <c r="X93" s="275">
        <f>ROUND(AA93*РАСЧЕТНЫЙ_КОЭФФИЦИЕНТ,0)</f>
        <v>5439</v>
      </c>
      <c r="Z93" s="158">
        <v>406017300</v>
      </c>
      <c r="AA93" s="159">
        <v>91.15</v>
      </c>
      <c r="AB93" s="81"/>
    </row>
    <row r="94" spans="1:28" s="293" customFormat="1" ht="45" x14ac:dyDescent="0.25">
      <c r="A94" s="304"/>
      <c r="B94" s="304"/>
      <c r="C94" s="304"/>
      <c r="D94" s="304" t="s">
        <v>242</v>
      </c>
      <c r="E94" s="304" t="s">
        <v>242</v>
      </c>
      <c r="F94" s="304"/>
      <c r="G94" s="304"/>
      <c r="H94" s="304"/>
      <c r="I94" s="304"/>
      <c r="J94" s="304" t="s">
        <v>242</v>
      </c>
      <c r="K94" s="304" t="s">
        <v>242</v>
      </c>
      <c r="L94" s="304"/>
      <c r="M94" s="304" t="s">
        <v>242</v>
      </c>
      <c r="N94" s="304" t="s">
        <v>242</v>
      </c>
      <c r="O94" s="304" t="s">
        <v>242</v>
      </c>
      <c r="P94" s="304" t="s">
        <v>242</v>
      </c>
      <c r="Q94" s="304"/>
      <c r="R94" s="284"/>
      <c r="S94" s="284"/>
      <c r="T94" s="284"/>
      <c r="U94" s="257" t="s">
        <v>984</v>
      </c>
      <c r="V94" s="258" t="s">
        <v>291</v>
      </c>
      <c r="W94" s="296" t="s">
        <v>1007</v>
      </c>
      <c r="X94" s="275">
        <f>ROUND(AA94*РАСЧЕТНЫЙ_КОЭФФИЦИЕНТ,0)</f>
        <v>3514</v>
      </c>
      <c r="Z94" s="158">
        <v>422000704</v>
      </c>
      <c r="AA94" s="159">
        <v>58.89</v>
      </c>
      <c r="AB94" s="81"/>
    </row>
    <row r="95" spans="1:28" s="293" customFormat="1" ht="45" x14ac:dyDescent="0.25">
      <c r="A95" s="304"/>
      <c r="B95" s="304"/>
      <c r="C95" s="304"/>
      <c r="D95" s="304" t="s">
        <v>242</v>
      </c>
      <c r="E95" s="304" t="s">
        <v>242</v>
      </c>
      <c r="F95" s="304"/>
      <c r="G95" s="304"/>
      <c r="H95" s="304"/>
      <c r="I95" s="304"/>
      <c r="J95" s="304" t="s">
        <v>242</v>
      </c>
      <c r="K95" s="304" t="s">
        <v>242</v>
      </c>
      <c r="L95" s="304"/>
      <c r="M95" s="304" t="s">
        <v>242</v>
      </c>
      <c r="N95" s="304" t="s">
        <v>242</v>
      </c>
      <c r="O95" s="304" t="s">
        <v>242</v>
      </c>
      <c r="P95" s="304" t="s">
        <v>242</v>
      </c>
      <c r="Q95" s="304" t="s">
        <v>242</v>
      </c>
      <c r="R95" s="284"/>
      <c r="S95" s="284"/>
      <c r="T95" s="284"/>
      <c r="U95" s="257" t="s">
        <v>985</v>
      </c>
      <c r="V95" s="258" t="s">
        <v>291</v>
      </c>
      <c r="W95" s="296" t="s">
        <v>1008</v>
      </c>
      <c r="X95" s="275">
        <f>ROUND(AA95*РАСЧЕТНЫЙ_КОЭФФИЦИЕНТ,0)</f>
        <v>7028</v>
      </c>
      <c r="Z95" s="158">
        <v>422000705</v>
      </c>
      <c r="AA95" s="159">
        <v>117.78</v>
      </c>
      <c r="AB95" s="81"/>
    </row>
    <row r="96" spans="1:28" s="333" customFormat="1" ht="67.5" x14ac:dyDescent="0.25">
      <c r="A96" s="304"/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 t="s">
        <v>242</v>
      </c>
      <c r="Q96" s="304"/>
      <c r="R96" s="284"/>
      <c r="S96" s="284"/>
      <c r="T96" s="284"/>
      <c r="U96" s="257" t="s">
        <v>1068</v>
      </c>
      <c r="V96" s="258" t="s">
        <v>291</v>
      </c>
      <c r="W96" s="300" t="s">
        <v>1074</v>
      </c>
      <c r="X96" s="275">
        <f>ROUND(AA96*РАСЧЕТНЫЙ_КОЭФФИЦИЕНТ,0)</f>
        <v>48877</v>
      </c>
      <c r="Z96" s="158">
        <v>422000719</v>
      </c>
      <c r="AA96" s="159">
        <v>819.08</v>
      </c>
      <c r="AB96" s="81"/>
    </row>
    <row r="97" spans="1:28" ht="33.75" x14ac:dyDescent="0.25">
      <c r="A97" s="284"/>
      <c r="B97" s="284"/>
      <c r="C97" s="284"/>
      <c r="D97" s="284" t="s">
        <v>242</v>
      </c>
      <c r="E97" s="284" t="s">
        <v>242</v>
      </c>
      <c r="F97" s="284"/>
      <c r="G97" s="284"/>
      <c r="H97" s="284"/>
      <c r="I97" s="284"/>
      <c r="J97" s="284" t="s">
        <v>242</v>
      </c>
      <c r="K97" s="284" t="s">
        <v>242</v>
      </c>
      <c r="L97" s="284"/>
      <c r="M97" s="284" t="s">
        <v>242</v>
      </c>
      <c r="N97" s="284" t="s">
        <v>242</v>
      </c>
      <c r="O97" s="284" t="s">
        <v>242</v>
      </c>
      <c r="P97" s="284" t="s">
        <v>242</v>
      </c>
      <c r="Q97" s="284" t="s">
        <v>242</v>
      </c>
      <c r="R97" s="284"/>
      <c r="S97" s="284"/>
      <c r="T97" s="284"/>
      <c r="U97" s="344" t="s">
        <v>318</v>
      </c>
      <c r="V97" s="344"/>
      <c r="W97" s="166" t="s">
        <v>920</v>
      </c>
      <c r="X97" s="307">
        <f>AA97</f>
        <v>3.0000000000000027E-2</v>
      </c>
      <c r="Z97" s="162" t="s">
        <v>759</v>
      </c>
      <c r="AA97" s="163">
        <v>3.0000000000000027E-2</v>
      </c>
      <c r="AB97" s="81"/>
    </row>
    <row r="98" spans="1:28" ht="39.75" customHeight="1" x14ac:dyDescent="0.25">
      <c r="A98" s="284"/>
      <c r="B98" s="284"/>
      <c r="C98" s="284"/>
      <c r="D98" s="284" t="s">
        <v>242</v>
      </c>
      <c r="E98" s="284" t="s">
        <v>242</v>
      </c>
      <c r="F98" s="284"/>
      <c r="G98" s="284"/>
      <c r="H98" s="284"/>
      <c r="I98" s="284"/>
      <c r="J98" s="284" t="s">
        <v>242</v>
      </c>
      <c r="K98" s="284" t="s">
        <v>242</v>
      </c>
      <c r="L98" s="284"/>
      <c r="M98" s="284" t="s">
        <v>242</v>
      </c>
      <c r="N98" s="284" t="s">
        <v>242</v>
      </c>
      <c r="O98" s="284" t="s">
        <v>242</v>
      </c>
      <c r="P98" s="284" t="s">
        <v>242</v>
      </c>
      <c r="Q98" s="284" t="s">
        <v>242</v>
      </c>
      <c r="R98" s="284"/>
      <c r="S98" s="284"/>
      <c r="T98" s="284"/>
      <c r="U98" s="344" t="s">
        <v>297</v>
      </c>
      <c r="V98" s="269" t="s">
        <v>291</v>
      </c>
      <c r="W98" s="160" t="s">
        <v>921</v>
      </c>
      <c r="X98" s="275">
        <f t="shared" ref="X98:X150" si="5">ROUND(AA98*РАСЧЕТНЫЙ_КОЭФФИЦИЕНТ,0)</f>
        <v>0</v>
      </c>
      <c r="Z98" s="158">
        <v>406003700</v>
      </c>
      <c r="AA98" s="159">
        <v>0</v>
      </c>
      <c r="AB98" s="81"/>
    </row>
    <row r="99" spans="1:28" ht="33.75" customHeight="1" x14ac:dyDescent="0.25">
      <c r="A99" s="284"/>
      <c r="B99" s="284"/>
      <c r="C99" s="284"/>
      <c r="D99" s="284" t="s">
        <v>242</v>
      </c>
      <c r="E99" s="284" t="s">
        <v>242</v>
      </c>
      <c r="F99" s="284"/>
      <c r="G99" s="284"/>
      <c r="H99" s="284"/>
      <c r="I99" s="284"/>
      <c r="J99" s="284" t="s">
        <v>242</v>
      </c>
      <c r="K99" s="284" t="s">
        <v>242</v>
      </c>
      <c r="L99" s="284"/>
      <c r="M99" s="284" t="s">
        <v>242</v>
      </c>
      <c r="N99" s="284" t="s">
        <v>242</v>
      </c>
      <c r="O99" s="284" t="s">
        <v>242</v>
      </c>
      <c r="P99" s="284" t="s">
        <v>242</v>
      </c>
      <c r="Q99" s="284"/>
      <c r="R99" s="284"/>
      <c r="S99" s="284"/>
      <c r="T99" s="284"/>
      <c r="U99" s="344" t="s">
        <v>298</v>
      </c>
      <c r="V99" s="344" t="s">
        <v>291</v>
      </c>
      <c r="W99" s="166" t="s">
        <v>922</v>
      </c>
      <c r="X99" s="275">
        <f t="shared" si="5"/>
        <v>0</v>
      </c>
      <c r="Z99" s="158">
        <v>406000100</v>
      </c>
      <c r="AA99" s="159">
        <v>0</v>
      </c>
      <c r="AB99" s="81"/>
    </row>
    <row r="100" spans="1:28" ht="33.75" customHeight="1" x14ac:dyDescent="0.25">
      <c r="A100" s="284"/>
      <c r="B100" s="284"/>
      <c r="C100" s="284"/>
      <c r="D100" s="284" t="s">
        <v>242</v>
      </c>
      <c r="E100" s="284" t="s">
        <v>242</v>
      </c>
      <c r="F100" s="284"/>
      <c r="G100" s="284"/>
      <c r="H100" s="284"/>
      <c r="I100" s="284"/>
      <c r="J100" s="284" t="s">
        <v>242</v>
      </c>
      <c r="K100" s="284" t="s">
        <v>242</v>
      </c>
      <c r="L100" s="284"/>
      <c r="M100" s="284" t="s">
        <v>242</v>
      </c>
      <c r="N100" s="284" t="s">
        <v>242</v>
      </c>
      <c r="O100" s="284" t="s">
        <v>242</v>
      </c>
      <c r="P100" s="284" t="s">
        <v>242</v>
      </c>
      <c r="Q100" s="284"/>
      <c r="R100" s="284"/>
      <c r="S100" s="284"/>
      <c r="T100" s="284"/>
      <c r="U100" s="344" t="s">
        <v>462</v>
      </c>
      <c r="V100" s="344" t="s">
        <v>291</v>
      </c>
      <c r="W100" s="341" t="s">
        <v>923</v>
      </c>
      <c r="X100" s="275">
        <f t="shared" si="5"/>
        <v>0</v>
      </c>
      <c r="Z100" s="158">
        <v>401192200</v>
      </c>
      <c r="AA100" s="159">
        <v>0</v>
      </c>
      <c r="AB100" s="81"/>
    </row>
    <row r="101" spans="1:28" ht="36.75" customHeight="1" x14ac:dyDescent="0.25">
      <c r="A101" s="283" t="s">
        <v>242</v>
      </c>
      <c r="B101" s="283" t="s">
        <v>242</v>
      </c>
      <c r="C101" s="283"/>
      <c r="D101" s="283" t="s">
        <v>242</v>
      </c>
      <c r="E101" s="283" t="s">
        <v>242</v>
      </c>
      <c r="F101" s="283"/>
      <c r="G101" s="283"/>
      <c r="H101" s="283"/>
      <c r="I101" s="283"/>
      <c r="J101" s="283"/>
      <c r="K101" s="283"/>
      <c r="L101" s="283"/>
      <c r="M101" s="283" t="s">
        <v>242</v>
      </c>
      <c r="N101" s="283"/>
      <c r="O101" s="283"/>
      <c r="P101" s="283"/>
      <c r="Q101" s="283"/>
      <c r="R101" s="283"/>
      <c r="S101" s="283"/>
      <c r="T101" s="283"/>
      <c r="U101" s="344" t="s">
        <v>491</v>
      </c>
      <c r="V101" s="344" t="s">
        <v>284</v>
      </c>
      <c r="W101" s="341" t="s">
        <v>924</v>
      </c>
      <c r="X101" s="275">
        <f t="shared" si="5"/>
        <v>23403</v>
      </c>
      <c r="Z101" s="158">
        <v>401985700</v>
      </c>
      <c r="AA101" s="159">
        <v>392.19</v>
      </c>
      <c r="AB101" s="81"/>
    </row>
    <row r="102" spans="1:28" ht="36.75" customHeight="1" x14ac:dyDescent="0.25">
      <c r="A102" s="283" t="s">
        <v>242</v>
      </c>
      <c r="B102" s="283" t="s">
        <v>242</v>
      </c>
      <c r="C102" s="283"/>
      <c r="D102" s="283" t="s">
        <v>242</v>
      </c>
      <c r="E102" s="283" t="s">
        <v>242</v>
      </c>
      <c r="F102" s="283"/>
      <c r="G102" s="283"/>
      <c r="H102" s="283"/>
      <c r="I102" s="283"/>
      <c r="J102" s="283"/>
      <c r="K102" s="283"/>
      <c r="L102" s="283"/>
      <c r="M102" s="283" t="s">
        <v>242</v>
      </c>
      <c r="N102" s="283"/>
      <c r="O102" s="283"/>
      <c r="P102" s="283"/>
      <c r="Q102" s="283"/>
      <c r="R102" s="283"/>
      <c r="S102" s="283"/>
      <c r="T102" s="283"/>
      <c r="U102" s="344" t="s">
        <v>492</v>
      </c>
      <c r="V102" s="344" t="s">
        <v>284</v>
      </c>
      <c r="W102" s="341" t="s">
        <v>925</v>
      </c>
      <c r="X102" s="275">
        <f t="shared" si="5"/>
        <v>43799</v>
      </c>
      <c r="Z102" s="158">
        <v>401985800</v>
      </c>
      <c r="AA102" s="159">
        <v>733.98</v>
      </c>
      <c r="AB102" s="81"/>
    </row>
    <row r="103" spans="1:28" ht="16.5" customHeight="1" x14ac:dyDescent="0.25">
      <c r="A103" s="344"/>
      <c r="B103" s="344"/>
      <c r="C103" s="344"/>
      <c r="D103" s="344"/>
      <c r="E103" s="344"/>
      <c r="F103" s="344"/>
      <c r="G103" s="344" t="s">
        <v>242</v>
      </c>
      <c r="H103" s="344" t="s">
        <v>242</v>
      </c>
      <c r="I103" s="344"/>
      <c r="J103" s="344" t="s">
        <v>242</v>
      </c>
      <c r="K103" s="344" t="s">
        <v>242</v>
      </c>
      <c r="L103" s="344"/>
      <c r="M103" s="344"/>
      <c r="N103" s="344"/>
      <c r="O103" s="344" t="s">
        <v>242</v>
      </c>
      <c r="P103" s="344"/>
      <c r="Q103" s="344"/>
      <c r="R103" s="258" t="s">
        <v>242</v>
      </c>
      <c r="S103" s="258" t="s">
        <v>242</v>
      </c>
      <c r="T103" s="258" t="s">
        <v>242</v>
      </c>
      <c r="U103" s="344" t="s">
        <v>319</v>
      </c>
      <c r="V103" s="344" t="s">
        <v>284</v>
      </c>
      <c r="W103" s="886" t="s">
        <v>926</v>
      </c>
      <c r="X103" s="275">
        <f t="shared" si="5"/>
        <v>9119</v>
      </c>
      <c r="Z103" s="158">
        <v>401983600</v>
      </c>
      <c r="AA103" s="159">
        <v>152.82</v>
      </c>
      <c r="AB103" s="81"/>
    </row>
    <row r="104" spans="1:28" ht="15" customHeight="1" x14ac:dyDescent="0.25">
      <c r="A104" s="344" t="s">
        <v>242</v>
      </c>
      <c r="B104" s="344" t="s">
        <v>242</v>
      </c>
      <c r="C104" s="344"/>
      <c r="D104" s="344" t="s">
        <v>242</v>
      </c>
      <c r="E104" s="344" t="s">
        <v>242</v>
      </c>
      <c r="F104" s="344"/>
      <c r="G104" s="344"/>
      <c r="H104" s="344"/>
      <c r="I104" s="344"/>
      <c r="J104" s="344"/>
      <c r="K104" s="344"/>
      <c r="L104" s="344"/>
      <c r="M104" s="344" t="s">
        <v>242</v>
      </c>
      <c r="N104" s="344"/>
      <c r="O104" s="344"/>
      <c r="P104" s="344"/>
      <c r="Q104" s="344"/>
      <c r="R104" s="257"/>
      <c r="S104" s="257"/>
      <c r="T104" s="257"/>
      <c r="U104" s="344" t="s">
        <v>386</v>
      </c>
      <c r="V104" s="344" t="s">
        <v>284</v>
      </c>
      <c r="W104" s="887"/>
      <c r="X104" s="275">
        <f t="shared" si="5"/>
        <v>8731</v>
      </c>
      <c r="Z104" s="158">
        <v>401985000</v>
      </c>
      <c r="AA104" s="159">
        <v>146.32</v>
      </c>
      <c r="AB104" s="81"/>
    </row>
    <row r="105" spans="1:28" x14ac:dyDescent="0.25">
      <c r="A105" s="344"/>
      <c r="B105" s="344"/>
      <c r="C105" s="344"/>
      <c r="D105" s="344"/>
      <c r="E105" s="344"/>
      <c r="F105" s="344"/>
      <c r="G105" s="344" t="s">
        <v>242</v>
      </c>
      <c r="H105" s="344" t="s">
        <v>242</v>
      </c>
      <c r="I105" s="344"/>
      <c r="J105" s="344" t="s">
        <v>242</v>
      </c>
      <c r="K105" s="344" t="s">
        <v>242</v>
      </c>
      <c r="L105" s="344"/>
      <c r="M105" s="344"/>
      <c r="N105" s="344"/>
      <c r="O105" s="344" t="s">
        <v>242</v>
      </c>
      <c r="P105" s="344"/>
      <c r="Q105" s="344"/>
      <c r="R105" s="258" t="s">
        <v>242</v>
      </c>
      <c r="S105" s="258" t="s">
        <v>242</v>
      </c>
      <c r="T105" s="258" t="s">
        <v>242</v>
      </c>
      <c r="U105" s="344" t="s">
        <v>320</v>
      </c>
      <c r="V105" s="344" t="s">
        <v>284</v>
      </c>
      <c r="W105" s="886" t="s">
        <v>694</v>
      </c>
      <c r="X105" s="275">
        <f t="shared" si="5"/>
        <v>9119</v>
      </c>
      <c r="Z105" s="158">
        <v>401983700</v>
      </c>
      <c r="AA105" s="159">
        <v>152.82</v>
      </c>
      <c r="AB105" s="81"/>
    </row>
    <row r="106" spans="1:28" x14ac:dyDescent="0.25">
      <c r="A106" s="344" t="s">
        <v>242</v>
      </c>
      <c r="B106" s="344" t="s">
        <v>242</v>
      </c>
      <c r="C106" s="344"/>
      <c r="D106" s="344" t="s">
        <v>242</v>
      </c>
      <c r="E106" s="344" t="s">
        <v>242</v>
      </c>
      <c r="F106" s="344"/>
      <c r="G106" s="344"/>
      <c r="H106" s="344"/>
      <c r="I106" s="344"/>
      <c r="J106" s="344"/>
      <c r="K106" s="344"/>
      <c r="L106" s="344"/>
      <c r="M106" s="344" t="s">
        <v>242</v>
      </c>
      <c r="N106" s="344"/>
      <c r="O106" s="344"/>
      <c r="P106" s="344"/>
      <c r="Q106" s="344"/>
      <c r="R106" s="257"/>
      <c r="S106" s="257"/>
      <c r="T106" s="257"/>
      <c r="U106" s="344" t="s">
        <v>387</v>
      </c>
      <c r="V106" s="344" t="s">
        <v>284</v>
      </c>
      <c r="W106" s="887"/>
      <c r="X106" s="275">
        <f t="shared" si="5"/>
        <v>8731</v>
      </c>
      <c r="Z106" s="158">
        <v>401985100</v>
      </c>
      <c r="AA106" s="159">
        <v>146.32</v>
      </c>
      <c r="AB106" s="81"/>
    </row>
    <row r="107" spans="1:28" x14ac:dyDescent="0.25">
      <c r="A107" s="344"/>
      <c r="B107" s="344"/>
      <c r="C107" s="344"/>
      <c r="D107" s="344"/>
      <c r="E107" s="344"/>
      <c r="F107" s="344"/>
      <c r="G107" s="344" t="s">
        <v>242</v>
      </c>
      <c r="H107" s="344" t="s">
        <v>242</v>
      </c>
      <c r="I107" s="344"/>
      <c r="J107" s="344" t="s">
        <v>242</v>
      </c>
      <c r="K107" s="344" t="s">
        <v>242</v>
      </c>
      <c r="L107" s="344"/>
      <c r="M107" s="344"/>
      <c r="N107" s="344"/>
      <c r="O107" s="344" t="s">
        <v>242</v>
      </c>
      <c r="P107" s="344"/>
      <c r="Q107" s="344"/>
      <c r="R107" s="258" t="s">
        <v>242</v>
      </c>
      <c r="S107" s="258" t="s">
        <v>242</v>
      </c>
      <c r="T107" s="258" t="s">
        <v>242</v>
      </c>
      <c r="U107" s="344" t="s">
        <v>582</v>
      </c>
      <c r="V107" s="344" t="s">
        <v>284</v>
      </c>
      <c r="W107" s="886" t="s">
        <v>927</v>
      </c>
      <c r="X107" s="275">
        <f t="shared" si="5"/>
        <v>9119</v>
      </c>
      <c r="Z107" s="158">
        <v>401988100</v>
      </c>
      <c r="AA107" s="159">
        <v>152.82</v>
      </c>
      <c r="AB107" s="81"/>
    </row>
    <row r="108" spans="1:28" x14ac:dyDescent="0.25">
      <c r="A108" s="344" t="s">
        <v>242</v>
      </c>
      <c r="B108" s="344" t="s">
        <v>242</v>
      </c>
      <c r="C108" s="344"/>
      <c r="D108" s="344" t="s">
        <v>242</v>
      </c>
      <c r="E108" s="344" t="s">
        <v>242</v>
      </c>
      <c r="F108" s="344"/>
      <c r="G108" s="344"/>
      <c r="H108" s="344"/>
      <c r="I108" s="344"/>
      <c r="J108" s="344"/>
      <c r="K108" s="344"/>
      <c r="L108" s="344"/>
      <c r="M108" s="344" t="s">
        <v>242</v>
      </c>
      <c r="N108" s="344"/>
      <c r="O108" s="344"/>
      <c r="P108" s="344"/>
      <c r="Q108" s="344"/>
      <c r="R108" s="257"/>
      <c r="S108" s="257"/>
      <c r="T108" s="257"/>
      <c r="U108" s="344" t="s">
        <v>578</v>
      </c>
      <c r="V108" s="344" t="s">
        <v>284</v>
      </c>
      <c r="W108" s="887"/>
      <c r="X108" s="275">
        <f t="shared" si="5"/>
        <v>8731</v>
      </c>
      <c r="Z108" s="158">
        <v>401987700</v>
      </c>
      <c r="AA108" s="159">
        <v>146.32</v>
      </c>
      <c r="AB108" s="81"/>
    </row>
    <row r="109" spans="1:28" ht="17.25" customHeight="1" x14ac:dyDescent="0.25">
      <c r="A109" s="344"/>
      <c r="B109" s="344"/>
      <c r="C109" s="344"/>
      <c r="D109" s="344"/>
      <c r="E109" s="344"/>
      <c r="F109" s="344"/>
      <c r="G109" s="344" t="s">
        <v>242</v>
      </c>
      <c r="H109" s="344" t="s">
        <v>242</v>
      </c>
      <c r="I109" s="344"/>
      <c r="J109" s="344" t="s">
        <v>242</v>
      </c>
      <c r="K109" s="344" t="s">
        <v>242</v>
      </c>
      <c r="L109" s="344"/>
      <c r="M109" s="344"/>
      <c r="N109" s="344"/>
      <c r="O109" s="344" t="s">
        <v>242</v>
      </c>
      <c r="P109" s="344"/>
      <c r="Q109" s="344"/>
      <c r="R109" s="258" t="s">
        <v>242</v>
      </c>
      <c r="S109" s="258" t="s">
        <v>242</v>
      </c>
      <c r="T109" s="258" t="s">
        <v>242</v>
      </c>
      <c r="U109" s="344" t="s">
        <v>585</v>
      </c>
      <c r="V109" s="344" t="s">
        <v>284</v>
      </c>
      <c r="W109" s="886" t="s">
        <v>928</v>
      </c>
      <c r="X109" s="275">
        <f t="shared" si="5"/>
        <v>9119</v>
      </c>
      <c r="Z109" s="158">
        <v>401988300</v>
      </c>
      <c r="AA109" s="159">
        <v>152.82</v>
      </c>
      <c r="AB109" s="81"/>
    </row>
    <row r="110" spans="1:28" ht="16.5" customHeight="1" x14ac:dyDescent="0.25">
      <c r="A110" s="344" t="s">
        <v>242</v>
      </c>
      <c r="B110" s="344" t="s">
        <v>242</v>
      </c>
      <c r="C110" s="344"/>
      <c r="D110" s="344" t="s">
        <v>242</v>
      </c>
      <c r="E110" s="344" t="s">
        <v>242</v>
      </c>
      <c r="F110" s="344"/>
      <c r="G110" s="344"/>
      <c r="H110" s="344"/>
      <c r="I110" s="344"/>
      <c r="J110" s="344"/>
      <c r="K110" s="344"/>
      <c r="L110" s="344"/>
      <c r="M110" s="344" t="s">
        <v>242</v>
      </c>
      <c r="N110" s="344"/>
      <c r="O110" s="344"/>
      <c r="P110" s="344"/>
      <c r="Q110" s="344"/>
      <c r="R110" s="257"/>
      <c r="S110" s="257"/>
      <c r="T110" s="257"/>
      <c r="U110" s="344" t="s">
        <v>580</v>
      </c>
      <c r="V110" s="344" t="s">
        <v>284</v>
      </c>
      <c r="W110" s="887"/>
      <c r="X110" s="275">
        <f t="shared" si="5"/>
        <v>8731</v>
      </c>
      <c r="Z110" s="158">
        <v>401987900</v>
      </c>
      <c r="AA110" s="159">
        <v>146.32</v>
      </c>
      <c r="AB110" s="81"/>
    </row>
    <row r="111" spans="1:28" s="293" customFormat="1" ht="16.5" customHeight="1" x14ac:dyDescent="0.25">
      <c r="A111" s="309"/>
      <c r="B111" s="309"/>
      <c r="C111" s="309"/>
      <c r="D111" s="309"/>
      <c r="E111" s="309"/>
      <c r="F111" s="309"/>
      <c r="G111" s="309" t="s">
        <v>242</v>
      </c>
      <c r="H111" s="309" t="s">
        <v>242</v>
      </c>
      <c r="I111" s="309"/>
      <c r="J111" s="309" t="s">
        <v>242</v>
      </c>
      <c r="K111" s="309" t="s">
        <v>242</v>
      </c>
      <c r="L111" s="309"/>
      <c r="M111" s="309"/>
      <c r="N111" s="309"/>
      <c r="O111" s="309" t="s">
        <v>242</v>
      </c>
      <c r="P111" s="344"/>
      <c r="Q111" s="344"/>
      <c r="R111" s="309" t="s">
        <v>242</v>
      </c>
      <c r="S111" s="309" t="s">
        <v>242</v>
      </c>
      <c r="T111" s="309" t="s">
        <v>242</v>
      </c>
      <c r="U111" s="257" t="s">
        <v>993</v>
      </c>
      <c r="V111" s="257" t="s">
        <v>284</v>
      </c>
      <c r="W111" s="917" t="s">
        <v>1009</v>
      </c>
      <c r="X111" s="275">
        <f t="shared" si="5"/>
        <v>10466</v>
      </c>
      <c r="Z111" s="158">
        <v>417500265</v>
      </c>
      <c r="AA111" s="159">
        <v>175.39</v>
      </c>
      <c r="AB111" s="81"/>
    </row>
    <row r="112" spans="1:28" s="293" customFormat="1" ht="16.5" customHeight="1" x14ac:dyDescent="0.25">
      <c r="A112" s="309" t="s">
        <v>242</v>
      </c>
      <c r="B112" s="309" t="s">
        <v>242</v>
      </c>
      <c r="C112" s="309"/>
      <c r="D112" s="309" t="s">
        <v>242</v>
      </c>
      <c r="E112" s="309" t="s">
        <v>242</v>
      </c>
      <c r="F112" s="309"/>
      <c r="G112" s="309"/>
      <c r="H112" s="309"/>
      <c r="I112" s="309"/>
      <c r="J112" s="309"/>
      <c r="K112" s="309"/>
      <c r="L112" s="309"/>
      <c r="M112" s="309" t="s">
        <v>242</v>
      </c>
      <c r="N112" s="309"/>
      <c r="O112" s="309"/>
      <c r="P112" s="344"/>
      <c r="Q112" s="344"/>
      <c r="R112" s="310"/>
      <c r="S112" s="310"/>
      <c r="T112" s="310"/>
      <c r="U112" s="257" t="s">
        <v>994</v>
      </c>
      <c r="V112" s="257" t="s">
        <v>284</v>
      </c>
      <c r="W112" s="918"/>
      <c r="X112" s="275">
        <f t="shared" si="5"/>
        <v>10021</v>
      </c>
      <c r="Z112" s="158">
        <v>417500271</v>
      </c>
      <c r="AA112" s="159">
        <v>167.93</v>
      </c>
      <c r="AB112" s="81"/>
    </row>
    <row r="113" spans="1:28" s="293" customFormat="1" ht="16.5" customHeight="1" x14ac:dyDescent="0.25">
      <c r="A113" s="309"/>
      <c r="B113" s="309"/>
      <c r="C113" s="309"/>
      <c r="D113" s="309"/>
      <c r="E113" s="309"/>
      <c r="F113" s="309"/>
      <c r="G113" s="309" t="s">
        <v>242</v>
      </c>
      <c r="H113" s="309" t="s">
        <v>242</v>
      </c>
      <c r="I113" s="309"/>
      <c r="J113" s="309" t="s">
        <v>242</v>
      </c>
      <c r="K113" s="309" t="s">
        <v>242</v>
      </c>
      <c r="L113" s="309"/>
      <c r="M113" s="309"/>
      <c r="N113" s="309"/>
      <c r="O113" s="309" t="s">
        <v>242</v>
      </c>
      <c r="P113" s="344"/>
      <c r="Q113" s="344"/>
      <c r="R113" s="309" t="s">
        <v>242</v>
      </c>
      <c r="S113" s="309" t="s">
        <v>242</v>
      </c>
      <c r="T113" s="309" t="s">
        <v>242</v>
      </c>
      <c r="U113" s="257" t="s">
        <v>991</v>
      </c>
      <c r="V113" s="257" t="s">
        <v>284</v>
      </c>
      <c r="W113" s="913" t="s">
        <v>1010</v>
      </c>
      <c r="X113" s="275">
        <f t="shared" si="5"/>
        <v>10466</v>
      </c>
      <c r="Z113" s="158">
        <v>417500266</v>
      </c>
      <c r="AA113" s="159">
        <v>175.39</v>
      </c>
      <c r="AB113" s="81"/>
    </row>
    <row r="114" spans="1:28" s="293" customFormat="1" ht="16.5" customHeight="1" x14ac:dyDescent="0.25">
      <c r="A114" s="309" t="s">
        <v>242</v>
      </c>
      <c r="B114" s="309" t="s">
        <v>242</v>
      </c>
      <c r="C114" s="309"/>
      <c r="D114" s="309" t="s">
        <v>242</v>
      </c>
      <c r="E114" s="309" t="s">
        <v>242</v>
      </c>
      <c r="F114" s="309"/>
      <c r="G114" s="309"/>
      <c r="H114" s="309"/>
      <c r="I114" s="309"/>
      <c r="J114" s="309"/>
      <c r="K114" s="309"/>
      <c r="L114" s="309"/>
      <c r="M114" s="309" t="s">
        <v>242</v>
      </c>
      <c r="N114" s="309"/>
      <c r="O114" s="309"/>
      <c r="P114" s="344"/>
      <c r="Q114" s="344"/>
      <c r="R114" s="257"/>
      <c r="S114" s="257"/>
      <c r="T114" s="257"/>
      <c r="U114" s="257" t="s">
        <v>992</v>
      </c>
      <c r="V114" s="257" t="s">
        <v>284</v>
      </c>
      <c r="W114" s="914"/>
      <c r="X114" s="275">
        <f t="shared" si="5"/>
        <v>10021</v>
      </c>
      <c r="Z114" s="158">
        <v>417500272</v>
      </c>
      <c r="AA114" s="159">
        <v>167.93</v>
      </c>
      <c r="AB114" s="81"/>
    </row>
    <row r="115" spans="1:28" s="338" customFormat="1" ht="16.5" customHeight="1" x14ac:dyDescent="0.25">
      <c r="A115" s="309"/>
      <c r="B115" s="309"/>
      <c r="C115" s="309"/>
      <c r="D115" s="309"/>
      <c r="E115" s="309"/>
      <c r="F115" s="309"/>
      <c r="G115" s="309" t="s">
        <v>242</v>
      </c>
      <c r="H115" s="309" t="s">
        <v>242</v>
      </c>
      <c r="I115" s="309"/>
      <c r="J115" s="309" t="s">
        <v>242</v>
      </c>
      <c r="K115" s="309" t="s">
        <v>242</v>
      </c>
      <c r="L115" s="309"/>
      <c r="M115" s="309"/>
      <c r="N115" s="309"/>
      <c r="O115" s="309" t="s">
        <v>242</v>
      </c>
      <c r="P115" s="344"/>
      <c r="Q115" s="344"/>
      <c r="R115" s="310" t="s">
        <v>242</v>
      </c>
      <c r="S115" s="310" t="s">
        <v>242</v>
      </c>
      <c r="T115" s="310" t="s">
        <v>242</v>
      </c>
      <c r="U115" s="257" t="s">
        <v>1076</v>
      </c>
      <c r="V115" s="257" t="s">
        <v>284</v>
      </c>
      <c r="W115" s="919" t="s">
        <v>1091</v>
      </c>
      <c r="X115" s="275">
        <f t="shared" si="5"/>
        <v>10466</v>
      </c>
      <c r="Z115" s="158">
        <v>417500315</v>
      </c>
      <c r="AA115" s="159">
        <v>175.39</v>
      </c>
      <c r="AB115" s="81"/>
    </row>
    <row r="116" spans="1:28" s="338" customFormat="1" ht="16.5" customHeight="1" x14ac:dyDescent="0.25">
      <c r="A116" s="309" t="s">
        <v>242</v>
      </c>
      <c r="B116" s="309" t="s">
        <v>242</v>
      </c>
      <c r="C116" s="309"/>
      <c r="D116" s="309" t="s">
        <v>242</v>
      </c>
      <c r="E116" s="309" t="s">
        <v>242</v>
      </c>
      <c r="F116" s="309"/>
      <c r="G116" s="309"/>
      <c r="H116" s="309"/>
      <c r="I116" s="309"/>
      <c r="J116" s="309"/>
      <c r="K116" s="309"/>
      <c r="L116" s="309"/>
      <c r="M116" s="309" t="s">
        <v>242</v>
      </c>
      <c r="N116" s="309"/>
      <c r="O116" s="309"/>
      <c r="P116" s="344"/>
      <c r="Q116" s="344"/>
      <c r="R116" s="310"/>
      <c r="S116" s="310"/>
      <c r="T116" s="310"/>
      <c r="U116" s="257" t="s">
        <v>1077</v>
      </c>
      <c r="V116" s="257" t="s">
        <v>284</v>
      </c>
      <c r="W116" s="907"/>
      <c r="X116" s="275">
        <f t="shared" si="5"/>
        <v>10021</v>
      </c>
      <c r="Z116" s="158">
        <v>417500321</v>
      </c>
      <c r="AA116" s="159">
        <v>167.93</v>
      </c>
      <c r="AB116" s="81"/>
    </row>
    <row r="117" spans="1:28" s="338" customFormat="1" ht="16.5" customHeight="1" x14ac:dyDescent="0.25">
      <c r="A117" s="309"/>
      <c r="B117" s="309"/>
      <c r="C117" s="309"/>
      <c r="D117" s="309"/>
      <c r="E117" s="309"/>
      <c r="F117" s="309"/>
      <c r="G117" s="309" t="s">
        <v>242</v>
      </c>
      <c r="H117" s="309" t="s">
        <v>242</v>
      </c>
      <c r="I117" s="309"/>
      <c r="J117" s="309" t="s">
        <v>242</v>
      </c>
      <c r="K117" s="309" t="s">
        <v>242</v>
      </c>
      <c r="L117" s="309"/>
      <c r="M117" s="309"/>
      <c r="N117" s="309"/>
      <c r="O117" s="309" t="s">
        <v>242</v>
      </c>
      <c r="P117" s="344"/>
      <c r="Q117" s="344"/>
      <c r="R117" s="310" t="s">
        <v>242</v>
      </c>
      <c r="S117" s="310" t="s">
        <v>242</v>
      </c>
      <c r="T117" s="310" t="s">
        <v>242</v>
      </c>
      <c r="U117" s="257" t="s">
        <v>1078</v>
      </c>
      <c r="V117" s="257" t="s">
        <v>284</v>
      </c>
      <c r="W117" s="915" t="s">
        <v>1092</v>
      </c>
      <c r="X117" s="275">
        <f t="shared" si="5"/>
        <v>10466</v>
      </c>
      <c r="Z117" s="158">
        <v>417500316</v>
      </c>
      <c r="AA117" s="159">
        <v>175.39</v>
      </c>
      <c r="AB117" s="81"/>
    </row>
    <row r="118" spans="1:28" s="338" customFormat="1" ht="16.5" customHeight="1" x14ac:dyDescent="0.25">
      <c r="A118" s="309" t="s">
        <v>242</v>
      </c>
      <c r="B118" s="309" t="s">
        <v>242</v>
      </c>
      <c r="C118" s="309"/>
      <c r="D118" s="309" t="s">
        <v>242</v>
      </c>
      <c r="E118" s="309" t="s">
        <v>242</v>
      </c>
      <c r="F118" s="309"/>
      <c r="G118" s="309"/>
      <c r="H118" s="309"/>
      <c r="I118" s="309"/>
      <c r="J118" s="309"/>
      <c r="K118" s="309"/>
      <c r="L118" s="309"/>
      <c r="M118" s="309" t="s">
        <v>242</v>
      </c>
      <c r="N118" s="309"/>
      <c r="O118" s="309"/>
      <c r="P118" s="344"/>
      <c r="Q118" s="344"/>
      <c r="R118" s="310"/>
      <c r="S118" s="310"/>
      <c r="T118" s="310"/>
      <c r="U118" s="257" t="s">
        <v>1079</v>
      </c>
      <c r="V118" s="257" t="s">
        <v>284</v>
      </c>
      <c r="W118" s="916"/>
      <c r="X118" s="275">
        <f t="shared" si="5"/>
        <v>10021</v>
      </c>
      <c r="Z118" s="158">
        <v>417500322</v>
      </c>
      <c r="AA118" s="159">
        <v>167.93</v>
      </c>
      <c r="AB118" s="81"/>
    </row>
    <row r="119" spans="1:28" ht="17.25" customHeight="1" x14ac:dyDescent="0.25">
      <c r="A119" s="344"/>
      <c r="B119" s="344"/>
      <c r="C119" s="344"/>
      <c r="D119" s="344"/>
      <c r="E119" s="344"/>
      <c r="F119" s="344"/>
      <c r="G119" s="344" t="s">
        <v>242</v>
      </c>
      <c r="H119" s="344" t="s">
        <v>242</v>
      </c>
      <c r="I119" s="344"/>
      <c r="J119" s="344" t="s">
        <v>242</v>
      </c>
      <c r="K119" s="344" t="s">
        <v>242</v>
      </c>
      <c r="L119" s="344"/>
      <c r="M119" s="344"/>
      <c r="N119" s="344"/>
      <c r="O119" s="344" t="s">
        <v>242</v>
      </c>
      <c r="P119" s="344"/>
      <c r="Q119" s="344"/>
      <c r="R119" s="258" t="s">
        <v>242</v>
      </c>
      <c r="S119" s="258" t="s">
        <v>242</v>
      </c>
      <c r="T119" s="258" t="s">
        <v>242</v>
      </c>
      <c r="U119" s="344" t="s">
        <v>321</v>
      </c>
      <c r="V119" s="344" t="s">
        <v>284</v>
      </c>
      <c r="W119" s="886" t="s">
        <v>929</v>
      </c>
      <c r="X119" s="275">
        <f t="shared" si="5"/>
        <v>9878</v>
      </c>
      <c r="Z119" s="158">
        <v>401983800</v>
      </c>
      <c r="AA119" s="159">
        <v>165.54</v>
      </c>
      <c r="AB119" s="81"/>
    </row>
    <row r="120" spans="1:28" ht="15.75" customHeight="1" x14ac:dyDescent="0.25">
      <c r="A120" s="344" t="s">
        <v>242</v>
      </c>
      <c r="B120" s="344" t="s">
        <v>242</v>
      </c>
      <c r="C120" s="344"/>
      <c r="D120" s="344" t="s">
        <v>242</v>
      </c>
      <c r="E120" s="344" t="s">
        <v>242</v>
      </c>
      <c r="F120" s="344"/>
      <c r="G120" s="344"/>
      <c r="H120" s="344"/>
      <c r="I120" s="344"/>
      <c r="J120" s="344"/>
      <c r="K120" s="344"/>
      <c r="L120" s="344"/>
      <c r="M120" s="344" t="s">
        <v>242</v>
      </c>
      <c r="N120" s="344"/>
      <c r="O120" s="344"/>
      <c r="P120" s="344"/>
      <c r="Q120" s="344"/>
      <c r="R120" s="257"/>
      <c r="S120" s="257"/>
      <c r="T120" s="257"/>
      <c r="U120" s="344" t="s">
        <v>388</v>
      </c>
      <c r="V120" s="344" t="s">
        <v>284</v>
      </c>
      <c r="W120" s="887"/>
      <c r="X120" s="275">
        <f t="shared" si="5"/>
        <v>9458</v>
      </c>
      <c r="Z120" s="158">
        <v>401985200</v>
      </c>
      <c r="AA120" s="159">
        <v>158.49</v>
      </c>
      <c r="AB120" s="81"/>
    </row>
    <row r="121" spans="1:28" ht="18.75" customHeight="1" x14ac:dyDescent="0.25">
      <c r="A121" s="344"/>
      <c r="B121" s="344"/>
      <c r="C121" s="344"/>
      <c r="D121" s="344"/>
      <c r="E121" s="344"/>
      <c r="F121" s="344"/>
      <c r="G121" s="344" t="s">
        <v>242</v>
      </c>
      <c r="H121" s="344" t="s">
        <v>242</v>
      </c>
      <c r="I121" s="344"/>
      <c r="J121" s="344" t="s">
        <v>242</v>
      </c>
      <c r="K121" s="344" t="s">
        <v>242</v>
      </c>
      <c r="L121" s="344"/>
      <c r="M121" s="344"/>
      <c r="N121" s="344"/>
      <c r="O121" s="344" t="s">
        <v>242</v>
      </c>
      <c r="P121" s="344"/>
      <c r="Q121" s="344"/>
      <c r="R121" s="258" t="s">
        <v>242</v>
      </c>
      <c r="S121" s="258" t="s">
        <v>242</v>
      </c>
      <c r="T121" s="258" t="s">
        <v>242</v>
      </c>
      <c r="U121" s="344" t="s">
        <v>322</v>
      </c>
      <c r="V121" s="344" t="s">
        <v>284</v>
      </c>
      <c r="W121" s="886" t="s">
        <v>930</v>
      </c>
      <c r="X121" s="275">
        <f t="shared" si="5"/>
        <v>9878</v>
      </c>
      <c r="Z121" s="158">
        <v>401983900</v>
      </c>
      <c r="AA121" s="159">
        <v>165.54</v>
      </c>
      <c r="AB121" s="81"/>
    </row>
    <row r="122" spans="1:28" ht="15.75" customHeight="1" x14ac:dyDescent="0.25">
      <c r="A122" s="344" t="s">
        <v>242</v>
      </c>
      <c r="B122" s="344" t="s">
        <v>242</v>
      </c>
      <c r="C122" s="344"/>
      <c r="D122" s="344" t="s">
        <v>242</v>
      </c>
      <c r="E122" s="344" t="s">
        <v>242</v>
      </c>
      <c r="F122" s="344"/>
      <c r="G122" s="344"/>
      <c r="H122" s="344"/>
      <c r="I122" s="344"/>
      <c r="J122" s="344"/>
      <c r="K122" s="344"/>
      <c r="L122" s="344"/>
      <c r="M122" s="344" t="s">
        <v>242</v>
      </c>
      <c r="N122" s="344"/>
      <c r="O122" s="344"/>
      <c r="P122" s="344"/>
      <c r="Q122" s="344"/>
      <c r="R122" s="257"/>
      <c r="S122" s="257"/>
      <c r="T122" s="257"/>
      <c r="U122" s="344" t="s">
        <v>389</v>
      </c>
      <c r="V122" s="344" t="s">
        <v>284</v>
      </c>
      <c r="W122" s="887"/>
      <c r="X122" s="275">
        <f t="shared" si="5"/>
        <v>9458</v>
      </c>
      <c r="Z122" s="158">
        <v>401985300</v>
      </c>
      <c r="AA122" s="159">
        <v>158.49</v>
      </c>
      <c r="AB122" s="81"/>
    </row>
    <row r="123" spans="1:28" ht="17.25" customHeight="1" x14ac:dyDescent="0.25">
      <c r="A123" s="344"/>
      <c r="B123" s="344"/>
      <c r="C123" s="344"/>
      <c r="D123" s="344"/>
      <c r="E123" s="344"/>
      <c r="F123" s="344"/>
      <c r="G123" s="344" t="s">
        <v>242</v>
      </c>
      <c r="H123" s="344" t="s">
        <v>242</v>
      </c>
      <c r="I123" s="344"/>
      <c r="J123" s="344" t="s">
        <v>242</v>
      </c>
      <c r="K123" s="344" t="s">
        <v>242</v>
      </c>
      <c r="L123" s="344"/>
      <c r="M123" s="344"/>
      <c r="N123" s="344"/>
      <c r="O123" s="344" t="s">
        <v>242</v>
      </c>
      <c r="P123" s="344"/>
      <c r="Q123" s="344"/>
      <c r="R123" s="258" t="s">
        <v>242</v>
      </c>
      <c r="S123" s="258" t="s">
        <v>242</v>
      </c>
      <c r="T123" s="258" t="s">
        <v>242</v>
      </c>
      <c r="U123" s="344" t="s">
        <v>583</v>
      </c>
      <c r="V123" s="344" t="s">
        <v>284</v>
      </c>
      <c r="W123" s="886" t="s">
        <v>931</v>
      </c>
      <c r="X123" s="275">
        <f t="shared" si="5"/>
        <v>9878</v>
      </c>
      <c r="Z123" s="158">
        <v>401988200</v>
      </c>
      <c r="AA123" s="159">
        <v>165.54</v>
      </c>
      <c r="AB123" s="81"/>
    </row>
    <row r="124" spans="1:28" ht="16.5" customHeight="1" x14ac:dyDescent="0.25">
      <c r="A124" s="344" t="s">
        <v>242</v>
      </c>
      <c r="B124" s="344" t="s">
        <v>242</v>
      </c>
      <c r="C124" s="344"/>
      <c r="D124" s="344" t="s">
        <v>242</v>
      </c>
      <c r="E124" s="344" t="s">
        <v>242</v>
      </c>
      <c r="F124" s="344"/>
      <c r="G124" s="344"/>
      <c r="H124" s="344"/>
      <c r="I124" s="344"/>
      <c r="J124" s="344"/>
      <c r="K124" s="344"/>
      <c r="L124" s="344"/>
      <c r="M124" s="344" t="s">
        <v>242</v>
      </c>
      <c r="N124" s="344"/>
      <c r="O124" s="344"/>
      <c r="P124" s="344"/>
      <c r="Q124" s="344"/>
      <c r="R124" s="257"/>
      <c r="S124" s="257"/>
      <c r="T124" s="257"/>
      <c r="U124" s="344" t="s">
        <v>579</v>
      </c>
      <c r="V124" s="344" t="s">
        <v>284</v>
      </c>
      <c r="W124" s="887"/>
      <c r="X124" s="275">
        <f t="shared" si="5"/>
        <v>9458</v>
      </c>
      <c r="Z124" s="158">
        <v>401987800</v>
      </c>
      <c r="AA124" s="159">
        <v>158.49</v>
      </c>
      <c r="AB124" s="81"/>
    </row>
    <row r="125" spans="1:28" ht="17.25" customHeight="1" x14ac:dyDescent="0.25">
      <c r="A125" s="344"/>
      <c r="B125" s="344"/>
      <c r="C125" s="344"/>
      <c r="D125" s="344"/>
      <c r="E125" s="344"/>
      <c r="F125" s="344"/>
      <c r="G125" s="344" t="s">
        <v>242</v>
      </c>
      <c r="H125" s="344" t="s">
        <v>242</v>
      </c>
      <c r="I125" s="344"/>
      <c r="J125" s="344" t="s">
        <v>242</v>
      </c>
      <c r="K125" s="344" t="s">
        <v>242</v>
      </c>
      <c r="L125" s="344"/>
      <c r="M125" s="344"/>
      <c r="N125" s="344"/>
      <c r="O125" s="344" t="s">
        <v>242</v>
      </c>
      <c r="P125" s="344"/>
      <c r="Q125" s="344"/>
      <c r="R125" s="258" t="s">
        <v>242</v>
      </c>
      <c r="S125" s="258" t="s">
        <v>242</v>
      </c>
      <c r="T125" s="258" t="s">
        <v>242</v>
      </c>
      <c r="U125" s="344" t="s">
        <v>584</v>
      </c>
      <c r="V125" s="344" t="s">
        <v>284</v>
      </c>
      <c r="W125" s="886" t="s">
        <v>932</v>
      </c>
      <c r="X125" s="275">
        <f t="shared" si="5"/>
        <v>9878</v>
      </c>
      <c r="Z125" s="158">
        <v>401988400</v>
      </c>
      <c r="AA125" s="159">
        <v>165.54</v>
      </c>
      <c r="AB125" s="81"/>
    </row>
    <row r="126" spans="1:28" ht="17.25" customHeight="1" x14ac:dyDescent="0.25">
      <c r="A126" s="344" t="s">
        <v>242</v>
      </c>
      <c r="B126" s="344" t="s">
        <v>242</v>
      </c>
      <c r="C126" s="344"/>
      <c r="D126" s="344" t="s">
        <v>242</v>
      </c>
      <c r="E126" s="344" t="s">
        <v>242</v>
      </c>
      <c r="F126" s="344"/>
      <c r="G126" s="344"/>
      <c r="H126" s="344"/>
      <c r="I126" s="344"/>
      <c r="J126" s="344"/>
      <c r="K126" s="344"/>
      <c r="L126" s="344"/>
      <c r="M126" s="344" t="s">
        <v>242</v>
      </c>
      <c r="N126" s="344"/>
      <c r="O126" s="344"/>
      <c r="P126" s="344"/>
      <c r="Q126" s="344"/>
      <c r="R126" s="257"/>
      <c r="S126" s="257"/>
      <c r="T126" s="257"/>
      <c r="U126" s="344" t="s">
        <v>581</v>
      </c>
      <c r="V126" s="344" t="s">
        <v>284</v>
      </c>
      <c r="W126" s="887"/>
      <c r="X126" s="275">
        <f t="shared" si="5"/>
        <v>9458</v>
      </c>
      <c r="Z126" s="158">
        <v>401988000</v>
      </c>
      <c r="AA126" s="159">
        <v>158.49</v>
      </c>
      <c r="AB126" s="81"/>
    </row>
    <row r="127" spans="1:28" s="293" customFormat="1" ht="16.5" customHeight="1" x14ac:dyDescent="0.25">
      <c r="A127" s="309"/>
      <c r="B127" s="309"/>
      <c r="C127" s="309"/>
      <c r="D127" s="309"/>
      <c r="E127" s="309"/>
      <c r="F127" s="309"/>
      <c r="G127" s="309" t="s">
        <v>242</v>
      </c>
      <c r="H127" s="309" t="s">
        <v>242</v>
      </c>
      <c r="I127" s="309"/>
      <c r="J127" s="309" t="s">
        <v>242</v>
      </c>
      <c r="K127" s="309" t="s">
        <v>242</v>
      </c>
      <c r="L127" s="309"/>
      <c r="M127" s="309"/>
      <c r="N127" s="309"/>
      <c r="O127" s="309" t="s">
        <v>242</v>
      </c>
      <c r="P127" s="344"/>
      <c r="Q127" s="344"/>
      <c r="R127" s="309" t="s">
        <v>242</v>
      </c>
      <c r="S127" s="309" t="s">
        <v>242</v>
      </c>
      <c r="T127" s="309" t="s">
        <v>242</v>
      </c>
      <c r="U127" s="257" t="s">
        <v>997</v>
      </c>
      <c r="V127" s="257" t="s">
        <v>284</v>
      </c>
      <c r="W127" s="913" t="s">
        <v>1011</v>
      </c>
      <c r="X127" s="275">
        <f t="shared" si="5"/>
        <v>11761</v>
      </c>
      <c r="Z127" s="158">
        <v>417500267</v>
      </c>
      <c r="AA127" s="159">
        <v>197.09</v>
      </c>
      <c r="AB127" s="81"/>
    </row>
    <row r="128" spans="1:28" s="293" customFormat="1" ht="16.5" customHeight="1" x14ac:dyDescent="0.25">
      <c r="A128" s="309" t="s">
        <v>242</v>
      </c>
      <c r="B128" s="309" t="s">
        <v>242</v>
      </c>
      <c r="C128" s="309"/>
      <c r="D128" s="309" t="s">
        <v>242</v>
      </c>
      <c r="E128" s="309" t="s">
        <v>242</v>
      </c>
      <c r="F128" s="309"/>
      <c r="G128" s="309"/>
      <c r="H128" s="309"/>
      <c r="I128" s="309"/>
      <c r="J128" s="309"/>
      <c r="K128" s="309"/>
      <c r="L128" s="309"/>
      <c r="M128" s="309" t="s">
        <v>242</v>
      </c>
      <c r="N128" s="309"/>
      <c r="O128" s="309"/>
      <c r="P128" s="344"/>
      <c r="Q128" s="344"/>
      <c r="R128" s="310"/>
      <c r="S128" s="310"/>
      <c r="T128" s="310"/>
      <c r="U128" s="257" t="s">
        <v>998</v>
      </c>
      <c r="V128" s="257" t="s">
        <v>284</v>
      </c>
      <c r="W128" s="914"/>
      <c r="X128" s="275">
        <f t="shared" si="5"/>
        <v>11260</v>
      </c>
      <c r="Z128" s="158">
        <v>417500273</v>
      </c>
      <c r="AA128" s="159">
        <v>188.7</v>
      </c>
      <c r="AB128" s="81"/>
    </row>
    <row r="129" spans="1:28" s="293" customFormat="1" ht="16.5" customHeight="1" x14ac:dyDescent="0.25">
      <c r="A129" s="309"/>
      <c r="B129" s="309"/>
      <c r="C129" s="309"/>
      <c r="D129" s="309"/>
      <c r="E129" s="309"/>
      <c r="F129" s="309"/>
      <c r="G129" s="309" t="s">
        <v>242</v>
      </c>
      <c r="H129" s="309" t="s">
        <v>242</v>
      </c>
      <c r="I129" s="309"/>
      <c r="J129" s="309" t="s">
        <v>242</v>
      </c>
      <c r="K129" s="309" t="s">
        <v>242</v>
      </c>
      <c r="L129" s="309"/>
      <c r="M129" s="309"/>
      <c r="N129" s="309"/>
      <c r="O129" s="309" t="s">
        <v>242</v>
      </c>
      <c r="P129" s="344"/>
      <c r="Q129" s="344"/>
      <c r="R129" s="309" t="s">
        <v>242</v>
      </c>
      <c r="S129" s="309" t="s">
        <v>242</v>
      </c>
      <c r="T129" s="309" t="s">
        <v>242</v>
      </c>
      <c r="U129" s="257" t="s">
        <v>995</v>
      </c>
      <c r="V129" s="257" t="s">
        <v>284</v>
      </c>
      <c r="W129" s="913" t="s">
        <v>1012</v>
      </c>
      <c r="X129" s="275">
        <f t="shared" si="5"/>
        <v>11761</v>
      </c>
      <c r="Z129" s="158">
        <v>417500268</v>
      </c>
      <c r="AA129" s="159">
        <v>197.09</v>
      </c>
      <c r="AB129" s="81"/>
    </row>
    <row r="130" spans="1:28" s="293" customFormat="1" ht="16.5" customHeight="1" x14ac:dyDescent="0.25">
      <c r="A130" s="309" t="s">
        <v>242</v>
      </c>
      <c r="B130" s="309" t="s">
        <v>242</v>
      </c>
      <c r="C130" s="309"/>
      <c r="D130" s="309" t="s">
        <v>242</v>
      </c>
      <c r="E130" s="309" t="s">
        <v>242</v>
      </c>
      <c r="F130" s="309"/>
      <c r="G130" s="309"/>
      <c r="H130" s="309"/>
      <c r="I130" s="309"/>
      <c r="J130" s="309"/>
      <c r="K130" s="309"/>
      <c r="L130" s="309"/>
      <c r="M130" s="309" t="s">
        <v>242</v>
      </c>
      <c r="N130" s="309"/>
      <c r="O130" s="309"/>
      <c r="P130" s="344"/>
      <c r="Q130" s="344"/>
      <c r="R130" s="310"/>
      <c r="S130" s="310"/>
      <c r="T130" s="310"/>
      <c r="U130" s="257" t="s">
        <v>996</v>
      </c>
      <c r="V130" s="257" t="s">
        <v>284</v>
      </c>
      <c r="W130" s="914"/>
      <c r="X130" s="275">
        <f t="shared" si="5"/>
        <v>11260</v>
      </c>
      <c r="Z130" s="158">
        <v>417500274</v>
      </c>
      <c r="AA130" s="159">
        <v>188.7</v>
      </c>
      <c r="AB130" s="81"/>
    </row>
    <row r="131" spans="1:28" s="338" customFormat="1" ht="16.5" customHeight="1" x14ac:dyDescent="0.25">
      <c r="A131" s="309"/>
      <c r="B131" s="309"/>
      <c r="C131" s="309"/>
      <c r="D131" s="309"/>
      <c r="E131" s="309"/>
      <c r="F131" s="309"/>
      <c r="G131" s="309" t="s">
        <v>242</v>
      </c>
      <c r="H131" s="309" t="s">
        <v>242</v>
      </c>
      <c r="I131" s="309"/>
      <c r="J131" s="309" t="s">
        <v>242</v>
      </c>
      <c r="K131" s="309" t="s">
        <v>242</v>
      </c>
      <c r="L131" s="309"/>
      <c r="M131" s="309"/>
      <c r="N131" s="309"/>
      <c r="O131" s="309" t="s">
        <v>242</v>
      </c>
      <c r="P131" s="344"/>
      <c r="Q131" s="344"/>
      <c r="R131" s="310" t="s">
        <v>242</v>
      </c>
      <c r="S131" s="310" t="s">
        <v>242</v>
      </c>
      <c r="T131" s="310" t="s">
        <v>242</v>
      </c>
      <c r="U131" s="257" t="s">
        <v>1080</v>
      </c>
      <c r="V131" s="257" t="s">
        <v>284</v>
      </c>
      <c r="W131" s="915" t="s">
        <v>1093</v>
      </c>
      <c r="X131" s="275">
        <f t="shared" si="5"/>
        <v>11761</v>
      </c>
      <c r="Z131" s="158">
        <v>417500317</v>
      </c>
      <c r="AA131" s="159">
        <v>197.09</v>
      </c>
      <c r="AB131" s="81"/>
    </row>
    <row r="132" spans="1:28" s="338" customFormat="1" ht="16.5" customHeight="1" x14ac:dyDescent="0.25">
      <c r="A132" s="309" t="s">
        <v>242</v>
      </c>
      <c r="B132" s="309" t="s">
        <v>242</v>
      </c>
      <c r="C132" s="309"/>
      <c r="D132" s="309" t="s">
        <v>242</v>
      </c>
      <c r="E132" s="309" t="s">
        <v>242</v>
      </c>
      <c r="F132" s="309"/>
      <c r="G132" s="309"/>
      <c r="H132" s="309"/>
      <c r="I132" s="309"/>
      <c r="J132" s="309"/>
      <c r="K132" s="309"/>
      <c r="L132" s="309"/>
      <c r="M132" s="309" t="s">
        <v>242</v>
      </c>
      <c r="N132" s="309"/>
      <c r="O132" s="309"/>
      <c r="P132" s="344"/>
      <c r="Q132" s="344"/>
      <c r="R132" s="310"/>
      <c r="S132" s="310"/>
      <c r="T132" s="310"/>
      <c r="U132" s="257" t="s">
        <v>1081</v>
      </c>
      <c r="V132" s="257" t="s">
        <v>284</v>
      </c>
      <c r="W132" s="916"/>
      <c r="X132" s="275">
        <f t="shared" si="5"/>
        <v>11260</v>
      </c>
      <c r="Z132" s="158">
        <v>417500323</v>
      </c>
      <c r="AA132" s="159">
        <v>188.7</v>
      </c>
      <c r="AB132" s="81"/>
    </row>
    <row r="133" spans="1:28" s="338" customFormat="1" ht="16.5" customHeight="1" x14ac:dyDescent="0.25">
      <c r="A133" s="309"/>
      <c r="B133" s="309"/>
      <c r="C133" s="309"/>
      <c r="D133" s="309"/>
      <c r="E133" s="309"/>
      <c r="F133" s="309"/>
      <c r="G133" s="309" t="s">
        <v>242</v>
      </c>
      <c r="H133" s="309" t="s">
        <v>242</v>
      </c>
      <c r="I133" s="309"/>
      <c r="J133" s="309" t="s">
        <v>242</v>
      </c>
      <c r="K133" s="309" t="s">
        <v>242</v>
      </c>
      <c r="L133" s="309"/>
      <c r="M133" s="309"/>
      <c r="N133" s="309"/>
      <c r="O133" s="309" t="s">
        <v>242</v>
      </c>
      <c r="P133" s="344"/>
      <c r="Q133" s="344"/>
      <c r="R133" s="310" t="s">
        <v>242</v>
      </c>
      <c r="S133" s="310" t="s">
        <v>242</v>
      </c>
      <c r="T133" s="310" t="s">
        <v>242</v>
      </c>
      <c r="U133" s="257" t="s">
        <v>1082</v>
      </c>
      <c r="V133" s="257" t="s">
        <v>284</v>
      </c>
      <c r="W133" s="915" t="s">
        <v>1094</v>
      </c>
      <c r="X133" s="275">
        <f t="shared" si="5"/>
        <v>11761</v>
      </c>
      <c r="Z133" s="158">
        <v>417500318</v>
      </c>
      <c r="AA133" s="159">
        <v>197.09</v>
      </c>
      <c r="AB133" s="81"/>
    </row>
    <row r="134" spans="1:28" s="338" customFormat="1" ht="16.5" customHeight="1" x14ac:dyDescent="0.25">
      <c r="A134" s="309" t="s">
        <v>242</v>
      </c>
      <c r="B134" s="309" t="s">
        <v>242</v>
      </c>
      <c r="C134" s="309"/>
      <c r="D134" s="309" t="s">
        <v>242</v>
      </c>
      <c r="E134" s="309" t="s">
        <v>242</v>
      </c>
      <c r="F134" s="309"/>
      <c r="G134" s="309"/>
      <c r="H134" s="309"/>
      <c r="I134" s="309"/>
      <c r="J134" s="309"/>
      <c r="K134" s="309"/>
      <c r="L134" s="309"/>
      <c r="M134" s="309" t="s">
        <v>242</v>
      </c>
      <c r="N134" s="309"/>
      <c r="O134" s="309"/>
      <c r="P134" s="344"/>
      <c r="Q134" s="344"/>
      <c r="R134" s="310"/>
      <c r="S134" s="310"/>
      <c r="T134" s="310"/>
      <c r="U134" s="257" t="s">
        <v>1083</v>
      </c>
      <c r="V134" s="257" t="s">
        <v>284</v>
      </c>
      <c r="W134" s="916"/>
      <c r="X134" s="275">
        <f t="shared" si="5"/>
        <v>11260</v>
      </c>
      <c r="Z134" s="158">
        <v>417500324</v>
      </c>
      <c r="AA134" s="159">
        <v>188.7</v>
      </c>
      <c r="AB134" s="81"/>
    </row>
    <row r="135" spans="1:28" ht="12.75" customHeight="1" x14ac:dyDescent="0.25">
      <c r="A135" s="344"/>
      <c r="B135" s="344"/>
      <c r="C135" s="344"/>
      <c r="D135" s="344"/>
      <c r="E135" s="344"/>
      <c r="F135" s="344"/>
      <c r="G135" s="344" t="s">
        <v>242</v>
      </c>
      <c r="H135" s="344" t="s">
        <v>242</v>
      </c>
      <c r="I135" s="344" t="s">
        <v>242</v>
      </c>
      <c r="J135" s="344" t="s">
        <v>242</v>
      </c>
      <c r="K135" s="344" t="s">
        <v>242</v>
      </c>
      <c r="L135" s="344" t="s">
        <v>242</v>
      </c>
      <c r="M135" s="344"/>
      <c r="N135" s="344"/>
      <c r="O135" s="344" t="s">
        <v>242</v>
      </c>
      <c r="P135" s="344"/>
      <c r="Q135" s="344"/>
      <c r="R135" s="258" t="s">
        <v>242</v>
      </c>
      <c r="S135" s="258" t="s">
        <v>242</v>
      </c>
      <c r="T135" s="258" t="s">
        <v>242</v>
      </c>
      <c r="U135" s="344" t="s">
        <v>323</v>
      </c>
      <c r="V135" s="344" t="s">
        <v>284</v>
      </c>
      <c r="W135" s="890" t="s">
        <v>933</v>
      </c>
      <c r="X135" s="275">
        <f t="shared" si="5"/>
        <v>9878</v>
      </c>
      <c r="Z135" s="158">
        <v>401983100</v>
      </c>
      <c r="AA135" s="159">
        <v>165.54</v>
      </c>
      <c r="AB135" s="81"/>
    </row>
    <row r="136" spans="1:28" x14ac:dyDescent="0.25">
      <c r="A136" s="344" t="s">
        <v>242</v>
      </c>
      <c r="B136" s="344" t="s">
        <v>242</v>
      </c>
      <c r="C136" s="344" t="s">
        <v>242</v>
      </c>
      <c r="D136" s="344" t="s">
        <v>242</v>
      </c>
      <c r="E136" s="344" t="s">
        <v>242</v>
      </c>
      <c r="F136" s="344" t="s">
        <v>242</v>
      </c>
      <c r="G136" s="344"/>
      <c r="H136" s="344"/>
      <c r="I136" s="344"/>
      <c r="J136" s="344"/>
      <c r="K136" s="344"/>
      <c r="L136" s="344"/>
      <c r="M136" s="344" t="s">
        <v>242</v>
      </c>
      <c r="N136" s="344"/>
      <c r="O136" s="344"/>
      <c r="P136" s="344"/>
      <c r="Q136" s="344"/>
      <c r="R136" s="257"/>
      <c r="S136" s="257"/>
      <c r="T136" s="257"/>
      <c r="U136" s="344" t="s">
        <v>379</v>
      </c>
      <c r="V136" s="344" t="s">
        <v>284</v>
      </c>
      <c r="W136" s="891"/>
      <c r="X136" s="275">
        <f t="shared" si="5"/>
        <v>9458</v>
      </c>
      <c r="Z136" s="158">
        <v>401984700</v>
      </c>
      <c r="AA136" s="159">
        <v>158.49</v>
      </c>
      <c r="AB136" s="81"/>
    </row>
    <row r="137" spans="1:28" ht="15" customHeight="1" x14ac:dyDescent="0.25">
      <c r="A137" s="344"/>
      <c r="B137" s="344"/>
      <c r="C137" s="344"/>
      <c r="D137" s="344"/>
      <c r="E137" s="344"/>
      <c r="F137" s="344"/>
      <c r="G137" s="344" t="s">
        <v>242</v>
      </c>
      <c r="H137" s="344" t="s">
        <v>242</v>
      </c>
      <c r="I137" s="344" t="s">
        <v>242</v>
      </c>
      <c r="J137" s="344" t="s">
        <v>242</v>
      </c>
      <c r="K137" s="344" t="s">
        <v>242</v>
      </c>
      <c r="L137" s="344" t="s">
        <v>242</v>
      </c>
      <c r="M137" s="344"/>
      <c r="N137" s="344"/>
      <c r="O137" s="344" t="s">
        <v>242</v>
      </c>
      <c r="P137" s="344"/>
      <c r="Q137" s="344"/>
      <c r="R137" s="258" t="s">
        <v>242</v>
      </c>
      <c r="S137" s="258" t="s">
        <v>242</v>
      </c>
      <c r="T137" s="258" t="s">
        <v>242</v>
      </c>
      <c r="U137" s="344" t="s">
        <v>324</v>
      </c>
      <c r="V137" s="344" t="s">
        <v>284</v>
      </c>
      <c r="W137" s="890" t="s">
        <v>934</v>
      </c>
      <c r="X137" s="275">
        <f t="shared" si="5"/>
        <v>9878</v>
      </c>
      <c r="Z137" s="158">
        <v>401983000</v>
      </c>
      <c r="AA137" s="159">
        <v>165.54</v>
      </c>
      <c r="AB137" s="81"/>
    </row>
    <row r="138" spans="1:28" ht="19.5" customHeight="1" x14ac:dyDescent="0.25">
      <c r="A138" s="344" t="s">
        <v>242</v>
      </c>
      <c r="B138" s="344" t="s">
        <v>242</v>
      </c>
      <c r="C138" s="344" t="s">
        <v>242</v>
      </c>
      <c r="D138" s="344" t="s">
        <v>242</v>
      </c>
      <c r="E138" s="344" t="s">
        <v>242</v>
      </c>
      <c r="F138" s="344" t="s">
        <v>242</v>
      </c>
      <c r="G138" s="344"/>
      <c r="H138" s="344"/>
      <c r="I138" s="344"/>
      <c r="J138" s="344"/>
      <c r="K138" s="344"/>
      <c r="L138" s="344"/>
      <c r="M138" s="344" t="s">
        <v>242</v>
      </c>
      <c r="N138" s="344"/>
      <c r="O138" s="344"/>
      <c r="P138" s="344"/>
      <c r="Q138" s="344"/>
      <c r="R138" s="257"/>
      <c r="S138" s="257"/>
      <c r="T138" s="257"/>
      <c r="U138" s="344" t="s">
        <v>380</v>
      </c>
      <c r="V138" s="344" t="s">
        <v>284</v>
      </c>
      <c r="W138" s="891"/>
      <c r="X138" s="275">
        <f t="shared" si="5"/>
        <v>9458</v>
      </c>
      <c r="Z138" s="158">
        <v>401984600</v>
      </c>
      <c r="AA138" s="159">
        <v>158.49</v>
      </c>
      <c r="AB138" s="81"/>
    </row>
    <row r="139" spans="1:28" ht="17.25" customHeight="1" x14ac:dyDescent="0.25">
      <c r="A139" s="344"/>
      <c r="B139" s="344"/>
      <c r="C139" s="344"/>
      <c r="D139" s="344"/>
      <c r="E139" s="344"/>
      <c r="F139" s="344"/>
      <c r="G139" s="344" t="s">
        <v>242</v>
      </c>
      <c r="H139" s="344" t="s">
        <v>242</v>
      </c>
      <c r="I139" s="344" t="s">
        <v>242</v>
      </c>
      <c r="J139" s="344" t="s">
        <v>242</v>
      </c>
      <c r="K139" s="344" t="s">
        <v>242</v>
      </c>
      <c r="L139" s="344" t="s">
        <v>242</v>
      </c>
      <c r="M139" s="344"/>
      <c r="N139" s="344"/>
      <c r="O139" s="344" t="s">
        <v>242</v>
      </c>
      <c r="P139" s="344"/>
      <c r="Q139" s="344"/>
      <c r="R139" s="258" t="s">
        <v>242</v>
      </c>
      <c r="S139" s="258" t="s">
        <v>242</v>
      </c>
      <c r="T139" s="258" t="s">
        <v>242</v>
      </c>
      <c r="U139" s="344" t="s">
        <v>325</v>
      </c>
      <c r="V139" s="344" t="s">
        <v>284</v>
      </c>
      <c r="W139" s="890" t="s">
        <v>935</v>
      </c>
      <c r="X139" s="275">
        <f t="shared" si="5"/>
        <v>9878</v>
      </c>
      <c r="Z139" s="158">
        <v>401983300</v>
      </c>
      <c r="AA139" s="159">
        <v>165.54</v>
      </c>
      <c r="AB139" s="81"/>
    </row>
    <row r="140" spans="1:28" ht="16.5" customHeight="1" x14ac:dyDescent="0.25">
      <c r="A140" s="344" t="s">
        <v>242</v>
      </c>
      <c r="B140" s="344" t="s">
        <v>242</v>
      </c>
      <c r="C140" s="344" t="s">
        <v>242</v>
      </c>
      <c r="D140" s="344" t="s">
        <v>242</v>
      </c>
      <c r="E140" s="344" t="s">
        <v>242</v>
      </c>
      <c r="F140" s="344" t="s">
        <v>242</v>
      </c>
      <c r="G140" s="344"/>
      <c r="H140" s="344"/>
      <c r="I140" s="344"/>
      <c r="J140" s="344"/>
      <c r="K140" s="344"/>
      <c r="L140" s="344"/>
      <c r="M140" s="344" t="s">
        <v>242</v>
      </c>
      <c r="N140" s="344"/>
      <c r="O140" s="344"/>
      <c r="P140" s="344"/>
      <c r="Q140" s="344"/>
      <c r="R140" s="257"/>
      <c r="S140" s="257"/>
      <c r="T140" s="257"/>
      <c r="U140" s="344" t="s">
        <v>381</v>
      </c>
      <c r="V140" s="344" t="s">
        <v>284</v>
      </c>
      <c r="W140" s="891"/>
      <c r="X140" s="275">
        <f t="shared" si="5"/>
        <v>9458</v>
      </c>
      <c r="Z140" s="158">
        <v>401984900</v>
      </c>
      <c r="AA140" s="159">
        <v>158.49</v>
      </c>
      <c r="AB140" s="81"/>
    </row>
    <row r="141" spans="1:28" ht="14.25" customHeight="1" x14ac:dyDescent="0.25">
      <c r="A141" s="344"/>
      <c r="B141" s="344"/>
      <c r="C141" s="344"/>
      <c r="D141" s="344"/>
      <c r="E141" s="344"/>
      <c r="F141" s="344"/>
      <c r="G141" s="344" t="s">
        <v>242</v>
      </c>
      <c r="H141" s="344" t="s">
        <v>242</v>
      </c>
      <c r="I141" s="344" t="s">
        <v>242</v>
      </c>
      <c r="J141" s="344" t="s">
        <v>242</v>
      </c>
      <c r="K141" s="344" t="s">
        <v>242</v>
      </c>
      <c r="L141" s="344" t="s">
        <v>242</v>
      </c>
      <c r="M141" s="344"/>
      <c r="N141" s="344"/>
      <c r="O141" s="344" t="s">
        <v>242</v>
      </c>
      <c r="P141" s="344"/>
      <c r="Q141" s="344"/>
      <c r="R141" s="258" t="s">
        <v>242</v>
      </c>
      <c r="S141" s="258" t="s">
        <v>242</v>
      </c>
      <c r="T141" s="258" t="s">
        <v>242</v>
      </c>
      <c r="U141" s="344" t="s">
        <v>326</v>
      </c>
      <c r="V141" s="344" t="s">
        <v>284</v>
      </c>
      <c r="W141" s="890" t="s">
        <v>936</v>
      </c>
      <c r="X141" s="275">
        <f t="shared" si="5"/>
        <v>9878</v>
      </c>
      <c r="Z141" s="158">
        <v>401983200</v>
      </c>
      <c r="AA141" s="159">
        <v>165.54</v>
      </c>
      <c r="AB141" s="81"/>
    </row>
    <row r="142" spans="1:28" ht="19.5" customHeight="1" x14ac:dyDescent="0.25">
      <c r="A142" s="344" t="s">
        <v>242</v>
      </c>
      <c r="B142" s="344" t="s">
        <v>242</v>
      </c>
      <c r="C142" s="344" t="s">
        <v>242</v>
      </c>
      <c r="D142" s="344" t="s">
        <v>242</v>
      </c>
      <c r="E142" s="344" t="s">
        <v>242</v>
      </c>
      <c r="F142" s="344" t="s">
        <v>242</v>
      </c>
      <c r="G142" s="344"/>
      <c r="H142" s="344"/>
      <c r="I142" s="344"/>
      <c r="J142" s="344"/>
      <c r="K142" s="344"/>
      <c r="L142" s="344"/>
      <c r="M142" s="344" t="s">
        <v>242</v>
      </c>
      <c r="N142" s="344"/>
      <c r="O142" s="344"/>
      <c r="P142" s="344"/>
      <c r="Q142" s="344"/>
      <c r="R142" s="344"/>
      <c r="S142" s="344"/>
      <c r="T142" s="344"/>
      <c r="U142" s="344" t="s">
        <v>382</v>
      </c>
      <c r="V142" s="344" t="s">
        <v>284</v>
      </c>
      <c r="W142" s="891"/>
      <c r="X142" s="275">
        <f t="shared" si="5"/>
        <v>9458</v>
      </c>
      <c r="Z142" s="158">
        <v>401984800</v>
      </c>
      <c r="AA142" s="159">
        <v>158.49</v>
      </c>
      <c r="AB142" s="81"/>
    </row>
    <row r="143" spans="1:28" s="293" customFormat="1" ht="16.5" customHeight="1" x14ac:dyDescent="0.25">
      <c r="A143" s="309"/>
      <c r="B143" s="309"/>
      <c r="C143" s="309"/>
      <c r="D143" s="309"/>
      <c r="E143" s="309"/>
      <c r="F143" s="309"/>
      <c r="G143" s="309" t="s">
        <v>242</v>
      </c>
      <c r="H143" s="309" t="s">
        <v>242</v>
      </c>
      <c r="I143" s="309" t="s">
        <v>242</v>
      </c>
      <c r="J143" s="309" t="s">
        <v>242</v>
      </c>
      <c r="K143" s="309" t="s">
        <v>242</v>
      </c>
      <c r="L143" s="309" t="s">
        <v>242</v>
      </c>
      <c r="M143" s="309"/>
      <c r="N143" s="309"/>
      <c r="O143" s="309" t="s">
        <v>242</v>
      </c>
      <c r="P143" s="344"/>
      <c r="Q143" s="344"/>
      <c r="R143" s="309" t="s">
        <v>242</v>
      </c>
      <c r="S143" s="309" t="s">
        <v>242</v>
      </c>
      <c r="T143" s="309" t="s">
        <v>242</v>
      </c>
      <c r="U143" s="257" t="s">
        <v>989</v>
      </c>
      <c r="V143" s="257" t="s">
        <v>284</v>
      </c>
      <c r="W143" s="913" t="s">
        <v>1013</v>
      </c>
      <c r="X143" s="275">
        <f t="shared" si="5"/>
        <v>11761</v>
      </c>
      <c r="Z143" s="158">
        <v>417500263</v>
      </c>
      <c r="AA143" s="159">
        <v>197.09</v>
      </c>
      <c r="AB143" s="81"/>
    </row>
    <row r="144" spans="1:28" s="293" customFormat="1" ht="16.5" customHeight="1" x14ac:dyDescent="0.25">
      <c r="A144" s="309" t="s">
        <v>242</v>
      </c>
      <c r="B144" s="309" t="s">
        <v>242</v>
      </c>
      <c r="C144" s="309" t="s">
        <v>242</v>
      </c>
      <c r="D144" s="309" t="s">
        <v>242</v>
      </c>
      <c r="E144" s="309" t="s">
        <v>242</v>
      </c>
      <c r="F144" s="309" t="s">
        <v>242</v>
      </c>
      <c r="G144" s="309"/>
      <c r="H144" s="309"/>
      <c r="I144" s="309"/>
      <c r="J144" s="309"/>
      <c r="K144" s="309"/>
      <c r="L144" s="309"/>
      <c r="M144" s="309" t="s">
        <v>242</v>
      </c>
      <c r="N144" s="309"/>
      <c r="O144" s="309"/>
      <c r="P144" s="344"/>
      <c r="Q144" s="344"/>
      <c r="R144" s="310"/>
      <c r="S144" s="310"/>
      <c r="T144" s="310"/>
      <c r="U144" s="257" t="s">
        <v>990</v>
      </c>
      <c r="V144" s="257" t="s">
        <v>284</v>
      </c>
      <c r="W144" s="914"/>
      <c r="X144" s="275">
        <f t="shared" si="5"/>
        <v>11260</v>
      </c>
      <c r="Z144" s="158">
        <v>417500269</v>
      </c>
      <c r="AA144" s="159">
        <v>188.7</v>
      </c>
      <c r="AB144" s="81"/>
    </row>
    <row r="145" spans="1:28" s="293" customFormat="1" ht="16.5" customHeight="1" x14ac:dyDescent="0.25">
      <c r="A145" s="309"/>
      <c r="B145" s="309"/>
      <c r="C145" s="309"/>
      <c r="D145" s="309"/>
      <c r="E145" s="309"/>
      <c r="F145" s="309"/>
      <c r="G145" s="309" t="s">
        <v>242</v>
      </c>
      <c r="H145" s="309" t="s">
        <v>242</v>
      </c>
      <c r="I145" s="309" t="s">
        <v>242</v>
      </c>
      <c r="J145" s="309" t="s">
        <v>242</v>
      </c>
      <c r="K145" s="309" t="s">
        <v>242</v>
      </c>
      <c r="L145" s="309" t="s">
        <v>242</v>
      </c>
      <c r="M145" s="309"/>
      <c r="N145" s="309"/>
      <c r="O145" s="309" t="s">
        <v>242</v>
      </c>
      <c r="P145" s="344"/>
      <c r="Q145" s="344"/>
      <c r="R145" s="309" t="s">
        <v>242</v>
      </c>
      <c r="S145" s="309" t="s">
        <v>242</v>
      </c>
      <c r="T145" s="309" t="s">
        <v>242</v>
      </c>
      <c r="U145" s="257" t="s">
        <v>987</v>
      </c>
      <c r="V145" s="257" t="s">
        <v>284</v>
      </c>
      <c r="W145" s="913" t="s">
        <v>1014</v>
      </c>
      <c r="X145" s="275">
        <f t="shared" si="5"/>
        <v>11761</v>
      </c>
      <c r="Z145" s="158">
        <v>417500264</v>
      </c>
      <c r="AA145" s="159">
        <v>197.09</v>
      </c>
      <c r="AB145" s="81"/>
    </row>
    <row r="146" spans="1:28" s="293" customFormat="1" ht="16.5" customHeight="1" x14ac:dyDescent="0.25">
      <c r="A146" s="309" t="s">
        <v>242</v>
      </c>
      <c r="B146" s="309" t="s">
        <v>242</v>
      </c>
      <c r="C146" s="309" t="s">
        <v>242</v>
      </c>
      <c r="D146" s="309" t="s">
        <v>242</v>
      </c>
      <c r="E146" s="309" t="s">
        <v>242</v>
      </c>
      <c r="F146" s="309" t="s">
        <v>242</v>
      </c>
      <c r="G146" s="309"/>
      <c r="H146" s="309"/>
      <c r="I146" s="309"/>
      <c r="J146" s="309"/>
      <c r="K146" s="309"/>
      <c r="L146" s="309"/>
      <c r="M146" s="309" t="s">
        <v>242</v>
      </c>
      <c r="N146" s="309"/>
      <c r="O146" s="309"/>
      <c r="P146" s="344"/>
      <c r="Q146" s="344"/>
      <c r="R146" s="310"/>
      <c r="S146" s="310"/>
      <c r="T146" s="310"/>
      <c r="U146" s="257" t="s">
        <v>988</v>
      </c>
      <c r="V146" s="257" t="s">
        <v>284</v>
      </c>
      <c r="W146" s="914"/>
      <c r="X146" s="275">
        <f t="shared" si="5"/>
        <v>11260</v>
      </c>
      <c r="Z146" s="158">
        <v>417500270</v>
      </c>
      <c r="AA146" s="159">
        <v>188.7</v>
      </c>
      <c r="AB146" s="81"/>
    </row>
    <row r="147" spans="1:28" s="338" customFormat="1" ht="16.5" customHeight="1" x14ac:dyDescent="0.25">
      <c r="A147" s="309"/>
      <c r="B147" s="309"/>
      <c r="C147" s="309"/>
      <c r="D147" s="309"/>
      <c r="E147" s="309"/>
      <c r="F147" s="309"/>
      <c r="G147" s="309" t="s">
        <v>242</v>
      </c>
      <c r="H147" s="309" t="s">
        <v>242</v>
      </c>
      <c r="I147" s="309"/>
      <c r="J147" s="309" t="s">
        <v>242</v>
      </c>
      <c r="K147" s="309" t="s">
        <v>242</v>
      </c>
      <c r="L147" s="309"/>
      <c r="M147" s="309"/>
      <c r="N147" s="309"/>
      <c r="O147" s="309" t="s">
        <v>242</v>
      </c>
      <c r="P147" s="344"/>
      <c r="Q147" s="344"/>
      <c r="R147" s="310" t="s">
        <v>242</v>
      </c>
      <c r="S147" s="310" t="s">
        <v>242</v>
      </c>
      <c r="T147" s="310" t="s">
        <v>242</v>
      </c>
      <c r="U147" s="257" t="s">
        <v>1084</v>
      </c>
      <c r="V147" s="257" t="s">
        <v>284</v>
      </c>
      <c r="W147" s="915" t="s">
        <v>1095</v>
      </c>
      <c r="X147" s="275">
        <f t="shared" si="5"/>
        <v>11761</v>
      </c>
      <c r="Z147" s="158">
        <v>417500313</v>
      </c>
      <c r="AA147" s="159">
        <v>197.09</v>
      </c>
      <c r="AB147" s="81"/>
    </row>
    <row r="148" spans="1:28" s="338" customFormat="1" ht="16.5" customHeight="1" x14ac:dyDescent="0.25">
      <c r="A148" s="309" t="s">
        <v>242</v>
      </c>
      <c r="B148" s="309" t="s">
        <v>242</v>
      </c>
      <c r="C148" s="309"/>
      <c r="D148" s="309" t="s">
        <v>242</v>
      </c>
      <c r="E148" s="309" t="s">
        <v>242</v>
      </c>
      <c r="F148" s="309"/>
      <c r="G148" s="309"/>
      <c r="H148" s="309"/>
      <c r="I148" s="309"/>
      <c r="J148" s="309"/>
      <c r="K148" s="309"/>
      <c r="L148" s="309"/>
      <c r="M148" s="309" t="s">
        <v>242</v>
      </c>
      <c r="N148" s="309"/>
      <c r="O148" s="309"/>
      <c r="P148" s="344"/>
      <c r="Q148" s="344"/>
      <c r="R148" s="310"/>
      <c r="S148" s="310"/>
      <c r="T148" s="310"/>
      <c r="U148" s="257" t="s">
        <v>1085</v>
      </c>
      <c r="V148" s="257" t="s">
        <v>284</v>
      </c>
      <c r="W148" s="916"/>
      <c r="X148" s="275">
        <f t="shared" si="5"/>
        <v>11260</v>
      </c>
      <c r="Z148" s="158">
        <v>417500319</v>
      </c>
      <c r="AA148" s="159">
        <v>188.7</v>
      </c>
      <c r="AB148" s="81"/>
    </row>
    <row r="149" spans="1:28" s="338" customFormat="1" ht="16.5" customHeight="1" x14ac:dyDescent="0.25">
      <c r="A149" s="309"/>
      <c r="B149" s="309"/>
      <c r="C149" s="309"/>
      <c r="D149" s="309"/>
      <c r="E149" s="309"/>
      <c r="F149" s="309"/>
      <c r="G149" s="309" t="s">
        <v>242</v>
      </c>
      <c r="H149" s="309" t="s">
        <v>242</v>
      </c>
      <c r="I149" s="309"/>
      <c r="J149" s="309" t="s">
        <v>242</v>
      </c>
      <c r="K149" s="309" t="s">
        <v>242</v>
      </c>
      <c r="L149" s="309"/>
      <c r="M149" s="309"/>
      <c r="N149" s="309"/>
      <c r="O149" s="309" t="s">
        <v>242</v>
      </c>
      <c r="P149" s="344"/>
      <c r="Q149" s="344"/>
      <c r="R149" s="310" t="s">
        <v>242</v>
      </c>
      <c r="S149" s="310" t="s">
        <v>242</v>
      </c>
      <c r="T149" s="310" t="s">
        <v>242</v>
      </c>
      <c r="U149" s="257" t="s">
        <v>1086</v>
      </c>
      <c r="V149" s="257" t="s">
        <v>284</v>
      </c>
      <c r="W149" s="915" t="s">
        <v>1096</v>
      </c>
      <c r="X149" s="275">
        <f t="shared" si="5"/>
        <v>11761</v>
      </c>
      <c r="Z149" s="158">
        <v>417500314</v>
      </c>
      <c r="AA149" s="159">
        <v>197.09</v>
      </c>
      <c r="AB149" s="81"/>
    </row>
    <row r="150" spans="1:28" s="338" customFormat="1" ht="16.5" customHeight="1" x14ac:dyDescent="0.25">
      <c r="A150" s="309" t="s">
        <v>242</v>
      </c>
      <c r="B150" s="309" t="s">
        <v>242</v>
      </c>
      <c r="C150" s="309"/>
      <c r="D150" s="309" t="s">
        <v>242</v>
      </c>
      <c r="E150" s="309" t="s">
        <v>242</v>
      </c>
      <c r="F150" s="309"/>
      <c r="G150" s="309"/>
      <c r="H150" s="309"/>
      <c r="I150" s="309"/>
      <c r="J150" s="309"/>
      <c r="K150" s="309"/>
      <c r="L150" s="309"/>
      <c r="M150" s="309" t="s">
        <v>242</v>
      </c>
      <c r="N150" s="309"/>
      <c r="O150" s="309"/>
      <c r="P150" s="344"/>
      <c r="Q150" s="344"/>
      <c r="R150" s="310"/>
      <c r="S150" s="310"/>
      <c r="T150" s="310"/>
      <c r="U150" s="257" t="s">
        <v>1087</v>
      </c>
      <c r="V150" s="257" t="s">
        <v>284</v>
      </c>
      <c r="W150" s="916"/>
      <c r="X150" s="275">
        <f t="shared" si="5"/>
        <v>11260</v>
      </c>
      <c r="Z150" s="158">
        <v>417500320</v>
      </c>
      <c r="AA150" s="159">
        <v>188.7</v>
      </c>
      <c r="AB150" s="81"/>
    </row>
    <row r="151" spans="1:28" ht="35.25" customHeight="1" x14ac:dyDescent="0.25">
      <c r="A151" s="284" t="s">
        <v>242</v>
      </c>
      <c r="B151" s="284" t="s">
        <v>242</v>
      </c>
      <c r="C151" s="284" t="s">
        <v>242</v>
      </c>
      <c r="D151" s="284" t="s">
        <v>242</v>
      </c>
      <c r="E151" s="284" t="s">
        <v>242</v>
      </c>
      <c r="F151" s="284" t="s">
        <v>242</v>
      </c>
      <c r="G151" s="284" t="s">
        <v>242</v>
      </c>
      <c r="H151" s="284" t="s">
        <v>242</v>
      </c>
      <c r="I151" s="284" t="s">
        <v>242</v>
      </c>
      <c r="J151" s="284" t="s">
        <v>242</v>
      </c>
      <c r="K151" s="284" t="s">
        <v>242</v>
      </c>
      <c r="L151" s="284" t="s">
        <v>242</v>
      </c>
      <c r="M151" s="284" t="s">
        <v>242</v>
      </c>
      <c r="N151" s="284"/>
      <c r="O151" s="284" t="s">
        <v>242</v>
      </c>
      <c r="P151" s="284"/>
      <c r="Q151" s="284"/>
      <c r="R151" s="284"/>
      <c r="S151" s="284"/>
      <c r="T151" s="284"/>
      <c r="U151" s="344" t="s">
        <v>330</v>
      </c>
      <c r="V151" s="344" t="s">
        <v>284</v>
      </c>
      <c r="W151" s="160" t="s">
        <v>937</v>
      </c>
      <c r="X151" s="275">
        <f t="shared" ref="X151:X162" si="6">ROUND(AA151*РАСЧЕТНЫЙ_КОЭФФИЦИЕНТ,0)</f>
        <v>2728</v>
      </c>
      <c r="Z151" s="158">
        <v>401983400</v>
      </c>
      <c r="AA151" s="159">
        <v>45.71</v>
      </c>
      <c r="AB151" s="81"/>
    </row>
    <row r="152" spans="1:28" ht="33.75" customHeight="1" x14ac:dyDescent="0.25">
      <c r="A152" s="284" t="s">
        <v>242</v>
      </c>
      <c r="B152" s="284" t="s">
        <v>242</v>
      </c>
      <c r="C152" s="284" t="s">
        <v>242</v>
      </c>
      <c r="D152" s="284" t="s">
        <v>242</v>
      </c>
      <c r="E152" s="284" t="s">
        <v>242</v>
      </c>
      <c r="F152" s="284" t="s">
        <v>242</v>
      </c>
      <c r="G152" s="284" t="s">
        <v>242</v>
      </c>
      <c r="H152" s="284" t="s">
        <v>242</v>
      </c>
      <c r="I152" s="284" t="s">
        <v>242</v>
      </c>
      <c r="J152" s="284" t="s">
        <v>242</v>
      </c>
      <c r="K152" s="284" t="s">
        <v>242</v>
      </c>
      <c r="L152" s="284" t="s">
        <v>242</v>
      </c>
      <c r="M152" s="284" t="s">
        <v>242</v>
      </c>
      <c r="N152" s="284"/>
      <c r="O152" s="284" t="s">
        <v>242</v>
      </c>
      <c r="P152" s="284"/>
      <c r="Q152" s="284"/>
      <c r="R152" s="284"/>
      <c r="S152" s="284"/>
      <c r="T152" s="284"/>
      <c r="U152" s="344" t="s">
        <v>331</v>
      </c>
      <c r="V152" s="344" t="s">
        <v>284</v>
      </c>
      <c r="W152" s="160" t="s">
        <v>938</v>
      </c>
      <c r="X152" s="275">
        <f t="shared" si="6"/>
        <v>2728</v>
      </c>
      <c r="Z152" s="158">
        <v>401983500</v>
      </c>
      <c r="AA152" s="159">
        <v>45.71</v>
      </c>
      <c r="AB152" s="81"/>
    </row>
    <row r="153" spans="1:28" ht="36" customHeight="1" x14ac:dyDescent="0.25">
      <c r="A153" s="284" t="s">
        <v>242</v>
      </c>
      <c r="B153" s="284" t="s">
        <v>242</v>
      </c>
      <c r="C153" s="284" t="s">
        <v>242</v>
      </c>
      <c r="D153" s="284" t="s">
        <v>242</v>
      </c>
      <c r="E153" s="284" t="s">
        <v>242</v>
      </c>
      <c r="F153" s="284" t="s">
        <v>242</v>
      </c>
      <c r="G153" s="284" t="s">
        <v>242</v>
      </c>
      <c r="H153" s="284" t="s">
        <v>242</v>
      </c>
      <c r="I153" s="284" t="s">
        <v>242</v>
      </c>
      <c r="J153" s="284" t="s">
        <v>242</v>
      </c>
      <c r="K153" s="284" t="s">
        <v>242</v>
      </c>
      <c r="L153" s="284" t="s">
        <v>242</v>
      </c>
      <c r="M153" s="284" t="s">
        <v>242</v>
      </c>
      <c r="N153" s="284"/>
      <c r="O153" s="284" t="s">
        <v>242</v>
      </c>
      <c r="P153" s="284"/>
      <c r="Q153" s="284"/>
      <c r="R153" s="284"/>
      <c r="S153" s="284"/>
      <c r="T153" s="284"/>
      <c r="U153" s="344" t="s">
        <v>332</v>
      </c>
      <c r="V153" s="344" t="s">
        <v>284</v>
      </c>
      <c r="W153" s="166" t="s">
        <v>593</v>
      </c>
      <c r="X153" s="275">
        <f t="shared" si="6"/>
        <v>7641</v>
      </c>
      <c r="Z153" s="158">
        <v>401982500</v>
      </c>
      <c r="AA153" s="159">
        <v>128.04</v>
      </c>
      <c r="AB153" s="81"/>
    </row>
    <row r="154" spans="1:28" ht="33.75" customHeight="1" x14ac:dyDescent="0.25">
      <c r="A154" s="284" t="s">
        <v>242</v>
      </c>
      <c r="B154" s="284" t="s">
        <v>242</v>
      </c>
      <c r="C154" s="284" t="s">
        <v>242</v>
      </c>
      <c r="D154" s="284" t="s">
        <v>242</v>
      </c>
      <c r="E154" s="284" t="s">
        <v>242</v>
      </c>
      <c r="F154" s="284" t="s">
        <v>242</v>
      </c>
      <c r="G154" s="284" t="s">
        <v>242</v>
      </c>
      <c r="H154" s="284" t="s">
        <v>242</v>
      </c>
      <c r="I154" s="284" t="s">
        <v>242</v>
      </c>
      <c r="J154" s="284" t="s">
        <v>242</v>
      </c>
      <c r="K154" s="284" t="s">
        <v>242</v>
      </c>
      <c r="L154" s="284" t="s">
        <v>242</v>
      </c>
      <c r="M154" s="284" t="s">
        <v>242</v>
      </c>
      <c r="N154" s="284"/>
      <c r="O154" s="284" t="s">
        <v>242</v>
      </c>
      <c r="P154" s="284"/>
      <c r="Q154" s="284"/>
      <c r="R154" s="284"/>
      <c r="S154" s="284"/>
      <c r="T154" s="284"/>
      <c r="U154" s="344" t="s">
        <v>333</v>
      </c>
      <c r="V154" s="344" t="s">
        <v>284</v>
      </c>
      <c r="W154" s="166" t="s">
        <v>594</v>
      </c>
      <c r="X154" s="275">
        <f t="shared" si="6"/>
        <v>10551</v>
      </c>
      <c r="Z154" s="158">
        <v>401981500</v>
      </c>
      <c r="AA154" s="159">
        <v>176.81</v>
      </c>
      <c r="AB154" s="81"/>
    </row>
    <row r="155" spans="1:28" ht="36" customHeight="1" x14ac:dyDescent="0.25">
      <c r="A155" s="284" t="s">
        <v>242</v>
      </c>
      <c r="B155" s="284" t="s">
        <v>242</v>
      </c>
      <c r="C155" s="284" t="s">
        <v>242</v>
      </c>
      <c r="D155" s="284" t="s">
        <v>242</v>
      </c>
      <c r="E155" s="284" t="s">
        <v>242</v>
      </c>
      <c r="F155" s="284" t="s">
        <v>242</v>
      </c>
      <c r="G155" s="284" t="s">
        <v>242</v>
      </c>
      <c r="H155" s="284" t="s">
        <v>242</v>
      </c>
      <c r="I155" s="284" t="s">
        <v>242</v>
      </c>
      <c r="J155" s="284" t="s">
        <v>242</v>
      </c>
      <c r="K155" s="284" t="s">
        <v>242</v>
      </c>
      <c r="L155" s="284" t="s">
        <v>242</v>
      </c>
      <c r="M155" s="284" t="s">
        <v>242</v>
      </c>
      <c r="N155" s="284"/>
      <c r="O155" s="284" t="s">
        <v>242</v>
      </c>
      <c r="P155" s="284"/>
      <c r="Q155" s="284"/>
      <c r="R155" s="284"/>
      <c r="S155" s="284"/>
      <c r="T155" s="284"/>
      <c r="U155" s="344" t="s">
        <v>334</v>
      </c>
      <c r="V155" s="344" t="s">
        <v>284</v>
      </c>
      <c r="W155" s="166" t="s">
        <v>595</v>
      </c>
      <c r="X155" s="275">
        <f t="shared" si="6"/>
        <v>7641</v>
      </c>
      <c r="Z155" s="158">
        <v>401981900</v>
      </c>
      <c r="AA155" s="159">
        <v>128.04</v>
      </c>
      <c r="AB155" s="81"/>
    </row>
    <row r="156" spans="1:28" ht="34.5" customHeight="1" x14ac:dyDescent="0.25">
      <c r="A156" s="284" t="s">
        <v>242</v>
      </c>
      <c r="B156" s="284" t="s">
        <v>242</v>
      </c>
      <c r="C156" s="284" t="s">
        <v>242</v>
      </c>
      <c r="D156" s="284" t="s">
        <v>242</v>
      </c>
      <c r="E156" s="284" t="s">
        <v>242</v>
      </c>
      <c r="F156" s="284" t="s">
        <v>242</v>
      </c>
      <c r="G156" s="284" t="s">
        <v>242</v>
      </c>
      <c r="H156" s="284" t="s">
        <v>242</v>
      </c>
      <c r="I156" s="284" t="s">
        <v>242</v>
      </c>
      <c r="J156" s="284" t="s">
        <v>242</v>
      </c>
      <c r="K156" s="284" t="s">
        <v>242</v>
      </c>
      <c r="L156" s="284" t="s">
        <v>242</v>
      </c>
      <c r="M156" s="284" t="s">
        <v>242</v>
      </c>
      <c r="N156" s="284"/>
      <c r="O156" s="284" t="s">
        <v>242</v>
      </c>
      <c r="P156" s="284"/>
      <c r="Q156" s="284"/>
      <c r="R156" s="284"/>
      <c r="S156" s="284"/>
      <c r="T156" s="284"/>
      <c r="U156" s="344" t="s">
        <v>335</v>
      </c>
      <c r="V156" s="344" t="s">
        <v>284</v>
      </c>
      <c r="W156" s="166" t="s">
        <v>596</v>
      </c>
      <c r="X156" s="275">
        <f t="shared" si="6"/>
        <v>10551</v>
      </c>
      <c r="Z156" s="158">
        <v>401982600</v>
      </c>
      <c r="AA156" s="159">
        <v>176.81</v>
      </c>
      <c r="AB156" s="81"/>
    </row>
    <row r="157" spans="1:28" ht="15" customHeight="1" x14ac:dyDescent="0.25">
      <c r="A157" s="284"/>
      <c r="B157" s="284"/>
      <c r="C157" s="284"/>
      <c r="D157" s="284"/>
      <c r="E157" s="284"/>
      <c r="F157" s="284"/>
      <c r="G157" s="284" t="s">
        <v>242</v>
      </c>
      <c r="H157" s="284" t="s">
        <v>242</v>
      </c>
      <c r="I157" s="284"/>
      <c r="J157" s="284" t="s">
        <v>242</v>
      </c>
      <c r="K157" s="284" t="s">
        <v>242</v>
      </c>
      <c r="L157" s="284"/>
      <c r="M157" s="344"/>
      <c r="N157" s="344"/>
      <c r="O157" s="344" t="s">
        <v>242</v>
      </c>
      <c r="P157" s="284"/>
      <c r="Q157" s="284"/>
      <c r="R157" s="258" t="s">
        <v>242</v>
      </c>
      <c r="S157" s="258" t="s">
        <v>242</v>
      </c>
      <c r="T157" s="258" t="s">
        <v>242</v>
      </c>
      <c r="U157" s="344" t="s">
        <v>327</v>
      </c>
      <c r="V157" s="344" t="s">
        <v>284</v>
      </c>
      <c r="W157" s="886" t="s">
        <v>597</v>
      </c>
      <c r="X157" s="275">
        <f t="shared" si="6"/>
        <v>10250</v>
      </c>
      <c r="Z157" s="158">
        <v>401980100</v>
      </c>
      <c r="AA157" s="159">
        <v>171.77</v>
      </c>
      <c r="AB157" s="81"/>
    </row>
    <row r="158" spans="1:28" ht="12" customHeight="1" x14ac:dyDescent="0.25">
      <c r="A158" s="284" t="s">
        <v>242</v>
      </c>
      <c r="B158" s="284" t="s">
        <v>242</v>
      </c>
      <c r="C158" s="284"/>
      <c r="D158" s="284" t="s">
        <v>242</v>
      </c>
      <c r="E158" s="284" t="s">
        <v>242</v>
      </c>
      <c r="F158" s="284"/>
      <c r="G158" s="261"/>
      <c r="H158" s="261"/>
      <c r="I158" s="261"/>
      <c r="J158" s="261"/>
      <c r="K158" s="261"/>
      <c r="L158" s="284"/>
      <c r="M158" s="344" t="s">
        <v>242</v>
      </c>
      <c r="N158" s="344"/>
      <c r="O158" s="344"/>
      <c r="P158" s="284"/>
      <c r="Q158" s="284"/>
      <c r="R158" s="288"/>
      <c r="S158" s="288"/>
      <c r="T158" s="288"/>
      <c r="U158" s="344" t="s">
        <v>383</v>
      </c>
      <c r="V158" s="344" t="s">
        <v>284</v>
      </c>
      <c r="W158" s="887"/>
      <c r="X158" s="275">
        <f t="shared" si="6"/>
        <v>9814</v>
      </c>
      <c r="Z158" s="158">
        <v>401985600</v>
      </c>
      <c r="AA158" s="159">
        <v>164.46</v>
      </c>
      <c r="AB158" s="81"/>
    </row>
    <row r="159" spans="1:28" ht="17.25" customHeight="1" x14ac:dyDescent="0.25">
      <c r="A159" s="284"/>
      <c r="B159" s="284"/>
      <c r="C159" s="284"/>
      <c r="D159" s="284"/>
      <c r="E159" s="284"/>
      <c r="F159" s="284"/>
      <c r="G159" s="284" t="s">
        <v>242</v>
      </c>
      <c r="H159" s="284" t="s">
        <v>242</v>
      </c>
      <c r="I159" s="284"/>
      <c r="J159" s="284" t="s">
        <v>242</v>
      </c>
      <c r="K159" s="284" t="s">
        <v>242</v>
      </c>
      <c r="L159" s="284"/>
      <c r="M159" s="344"/>
      <c r="N159" s="344"/>
      <c r="O159" s="344" t="s">
        <v>242</v>
      </c>
      <c r="P159" s="284"/>
      <c r="Q159" s="284"/>
      <c r="R159" s="258" t="s">
        <v>242</v>
      </c>
      <c r="S159" s="258" t="s">
        <v>242</v>
      </c>
      <c r="T159" s="258" t="s">
        <v>242</v>
      </c>
      <c r="U159" s="344" t="s">
        <v>328</v>
      </c>
      <c r="V159" s="344" t="s">
        <v>284</v>
      </c>
      <c r="W159" s="886" t="s">
        <v>683</v>
      </c>
      <c r="X159" s="275">
        <f t="shared" si="6"/>
        <v>10250</v>
      </c>
      <c r="Z159" s="158">
        <v>401980500</v>
      </c>
      <c r="AA159" s="159">
        <v>171.77</v>
      </c>
      <c r="AB159" s="81"/>
    </row>
    <row r="160" spans="1:28" ht="16.5" customHeight="1" x14ac:dyDescent="0.25">
      <c r="A160" s="284" t="s">
        <v>242</v>
      </c>
      <c r="B160" s="284" t="s">
        <v>242</v>
      </c>
      <c r="C160" s="284"/>
      <c r="D160" s="284" t="s">
        <v>242</v>
      </c>
      <c r="E160" s="284" t="s">
        <v>242</v>
      </c>
      <c r="F160" s="284"/>
      <c r="G160" s="261"/>
      <c r="H160" s="261"/>
      <c r="I160" s="261"/>
      <c r="J160" s="261"/>
      <c r="K160" s="261"/>
      <c r="L160" s="284"/>
      <c r="M160" s="344" t="s">
        <v>242</v>
      </c>
      <c r="N160" s="344"/>
      <c r="O160" s="344"/>
      <c r="P160" s="284"/>
      <c r="Q160" s="284"/>
      <c r="R160" s="288"/>
      <c r="S160" s="288"/>
      <c r="T160" s="288"/>
      <c r="U160" s="344" t="s">
        <v>384</v>
      </c>
      <c r="V160" s="344" t="s">
        <v>284</v>
      </c>
      <c r="W160" s="887"/>
      <c r="X160" s="275">
        <f t="shared" si="6"/>
        <v>9814</v>
      </c>
      <c r="Z160" s="158">
        <v>401985400</v>
      </c>
      <c r="AA160" s="159">
        <v>164.46</v>
      </c>
      <c r="AB160" s="81"/>
    </row>
    <row r="161" spans="1:28" ht="12.75" customHeight="1" x14ac:dyDescent="0.25">
      <c r="A161" s="284"/>
      <c r="B161" s="284"/>
      <c r="C161" s="284"/>
      <c r="D161" s="284"/>
      <c r="E161" s="284"/>
      <c r="F161" s="284"/>
      <c r="G161" s="284" t="s">
        <v>242</v>
      </c>
      <c r="H161" s="284" t="s">
        <v>242</v>
      </c>
      <c r="I161" s="284"/>
      <c r="J161" s="284" t="s">
        <v>242</v>
      </c>
      <c r="K161" s="284" t="s">
        <v>242</v>
      </c>
      <c r="L161" s="284"/>
      <c r="M161" s="344"/>
      <c r="N161" s="344"/>
      <c r="O161" s="344" t="s">
        <v>242</v>
      </c>
      <c r="P161" s="284"/>
      <c r="Q161" s="284"/>
      <c r="R161" s="258" t="s">
        <v>242</v>
      </c>
      <c r="S161" s="258" t="s">
        <v>242</v>
      </c>
      <c r="T161" s="258" t="s">
        <v>242</v>
      </c>
      <c r="U161" s="344" t="s">
        <v>329</v>
      </c>
      <c r="V161" s="344" t="s">
        <v>284</v>
      </c>
      <c r="W161" s="886" t="s">
        <v>598</v>
      </c>
      <c r="X161" s="275">
        <f t="shared" si="6"/>
        <v>9879</v>
      </c>
      <c r="Z161" s="158">
        <v>401980400</v>
      </c>
      <c r="AA161" s="159">
        <v>165.55</v>
      </c>
      <c r="AB161" s="81"/>
    </row>
    <row r="162" spans="1:28" ht="13.5" customHeight="1" x14ac:dyDescent="0.25">
      <c r="A162" s="284" t="s">
        <v>242</v>
      </c>
      <c r="B162" s="284" t="s">
        <v>242</v>
      </c>
      <c r="C162" s="284"/>
      <c r="D162" s="284" t="s">
        <v>242</v>
      </c>
      <c r="E162" s="284" t="s">
        <v>242</v>
      </c>
      <c r="F162" s="284"/>
      <c r="G162" s="261"/>
      <c r="H162" s="261"/>
      <c r="I162" s="261"/>
      <c r="J162" s="261"/>
      <c r="K162" s="261"/>
      <c r="L162" s="284"/>
      <c r="M162" s="344" t="s">
        <v>242</v>
      </c>
      <c r="N162" s="344"/>
      <c r="O162" s="344"/>
      <c r="P162" s="284"/>
      <c r="Q162" s="284"/>
      <c r="R162" s="286"/>
      <c r="S162" s="286"/>
      <c r="T162" s="286"/>
      <c r="U162" s="344" t="s">
        <v>385</v>
      </c>
      <c r="V162" s="344" t="s">
        <v>284</v>
      </c>
      <c r="W162" s="887"/>
      <c r="X162" s="275">
        <f t="shared" si="6"/>
        <v>9458</v>
      </c>
      <c r="Z162" s="158">
        <v>401985500</v>
      </c>
      <c r="AA162" s="159">
        <v>158.5</v>
      </c>
      <c r="AB162" s="81"/>
    </row>
    <row r="163" spans="1:28" ht="26.25" customHeight="1" x14ac:dyDescent="0.25">
      <c r="A163" s="284" t="s">
        <v>242</v>
      </c>
      <c r="B163" s="284" t="s">
        <v>242</v>
      </c>
      <c r="C163" s="284"/>
      <c r="D163" s="284" t="s">
        <v>242</v>
      </c>
      <c r="E163" s="284" t="s">
        <v>242</v>
      </c>
      <c r="F163" s="284"/>
      <c r="G163" s="284" t="s">
        <v>242</v>
      </c>
      <c r="H163" s="284" t="s">
        <v>242</v>
      </c>
      <c r="I163" s="284"/>
      <c r="J163" s="284" t="s">
        <v>242</v>
      </c>
      <c r="K163" s="284" t="s">
        <v>242</v>
      </c>
      <c r="L163" s="284"/>
      <c r="M163" s="284" t="s">
        <v>242</v>
      </c>
      <c r="N163" s="344"/>
      <c r="O163" s="284" t="s">
        <v>242</v>
      </c>
      <c r="P163" s="284"/>
      <c r="Q163" s="284"/>
      <c r="R163" s="286"/>
      <c r="S163" s="286"/>
      <c r="T163" s="286"/>
      <c r="U163" s="344" t="s">
        <v>336</v>
      </c>
      <c r="V163" s="344" t="s">
        <v>284</v>
      </c>
      <c r="W163" s="160" t="s">
        <v>939</v>
      </c>
      <c r="X163" s="275">
        <f>ROUND(AA163*РАСЧЕТНЫЙ_КОЭФФИЦИЕНТ,0)</f>
        <v>197</v>
      </c>
      <c r="Z163" s="158">
        <v>406003800</v>
      </c>
      <c r="AA163" s="159">
        <v>3.3</v>
      </c>
      <c r="AB163" s="81"/>
    </row>
    <row r="164" spans="1:28" x14ac:dyDescent="0.25">
      <c r="A164" s="284" t="s">
        <v>242</v>
      </c>
      <c r="B164" s="284" t="s">
        <v>242</v>
      </c>
      <c r="C164" s="284"/>
      <c r="D164" s="284" t="s">
        <v>242</v>
      </c>
      <c r="E164" s="284" t="s">
        <v>242</v>
      </c>
      <c r="F164" s="284"/>
      <c r="G164" s="284" t="s">
        <v>242</v>
      </c>
      <c r="H164" s="284" t="s">
        <v>242</v>
      </c>
      <c r="I164" s="284"/>
      <c r="J164" s="284" t="s">
        <v>242</v>
      </c>
      <c r="K164" s="284" t="s">
        <v>242</v>
      </c>
      <c r="L164" s="284"/>
      <c r="M164" s="284" t="s">
        <v>242</v>
      </c>
      <c r="N164" s="344" t="s">
        <v>287</v>
      </c>
      <c r="O164" s="284" t="s">
        <v>242</v>
      </c>
      <c r="P164" s="344" t="s">
        <v>287</v>
      </c>
      <c r="Q164" s="344" t="s">
        <v>287</v>
      </c>
      <c r="R164" s="258" t="s">
        <v>242</v>
      </c>
      <c r="S164" s="258" t="s">
        <v>242</v>
      </c>
      <c r="T164" s="258" t="s">
        <v>242</v>
      </c>
      <c r="U164" s="344" t="s">
        <v>337</v>
      </c>
      <c r="V164" s="344" t="s">
        <v>286</v>
      </c>
      <c r="W164" s="160" t="s">
        <v>338</v>
      </c>
      <c r="X164" s="275">
        <f>ROUND(AA164*РАСЧЕТНЫЙ_КОЭФФИЦИЕНТ,0)</f>
        <v>2332</v>
      </c>
      <c r="Z164" s="158">
        <v>401900200</v>
      </c>
      <c r="AA164" s="159">
        <v>39.08</v>
      </c>
      <c r="AB164" s="81"/>
    </row>
    <row r="165" spans="1:28" x14ac:dyDescent="0.25">
      <c r="A165" s="284" t="s">
        <v>242</v>
      </c>
      <c r="B165" s="284" t="s">
        <v>242</v>
      </c>
      <c r="C165" s="284"/>
      <c r="D165" s="284" t="s">
        <v>242</v>
      </c>
      <c r="E165" s="284" t="s">
        <v>242</v>
      </c>
      <c r="F165" s="284"/>
      <c r="G165" s="284" t="s">
        <v>242</v>
      </c>
      <c r="H165" s="284" t="s">
        <v>242</v>
      </c>
      <c r="I165" s="284"/>
      <c r="J165" s="284" t="s">
        <v>242</v>
      </c>
      <c r="K165" s="284" t="s">
        <v>242</v>
      </c>
      <c r="L165" s="284"/>
      <c r="M165" s="284" t="s">
        <v>242</v>
      </c>
      <c r="N165" s="344" t="s">
        <v>287</v>
      </c>
      <c r="O165" s="284" t="s">
        <v>242</v>
      </c>
      <c r="P165" s="344" t="s">
        <v>287</v>
      </c>
      <c r="Q165" s="344" t="s">
        <v>287</v>
      </c>
      <c r="R165" s="258" t="s">
        <v>242</v>
      </c>
      <c r="S165" s="258" t="s">
        <v>242</v>
      </c>
      <c r="T165" s="258" t="s">
        <v>242</v>
      </c>
      <c r="U165" s="344" t="s">
        <v>339</v>
      </c>
      <c r="V165" s="344" t="s">
        <v>286</v>
      </c>
      <c r="W165" s="160" t="s">
        <v>340</v>
      </c>
      <c r="X165" s="275">
        <f>ROUND(AA165*РАСЧЕТНЫЙ_КОЭФФИЦИЕНТ,0)</f>
        <v>2332</v>
      </c>
      <c r="Z165" s="158">
        <v>401900300</v>
      </c>
      <c r="AA165" s="159">
        <v>39.08</v>
      </c>
      <c r="AB165" s="81"/>
    </row>
    <row r="166" spans="1:28" x14ac:dyDescent="0.25">
      <c r="A166" s="284" t="s">
        <v>242</v>
      </c>
      <c r="B166" s="284" t="s">
        <v>242</v>
      </c>
      <c r="C166" s="284"/>
      <c r="D166" s="284" t="s">
        <v>242</v>
      </c>
      <c r="E166" s="284" t="s">
        <v>242</v>
      </c>
      <c r="F166" s="284"/>
      <c r="G166" s="284" t="s">
        <v>242</v>
      </c>
      <c r="H166" s="284" t="s">
        <v>242</v>
      </c>
      <c r="I166" s="284"/>
      <c r="J166" s="284" t="s">
        <v>242</v>
      </c>
      <c r="K166" s="284" t="s">
        <v>242</v>
      </c>
      <c r="L166" s="284"/>
      <c r="M166" s="284" t="s">
        <v>242</v>
      </c>
      <c r="N166" s="344" t="s">
        <v>287</v>
      </c>
      <c r="O166" s="284" t="s">
        <v>242</v>
      </c>
      <c r="P166" s="344" t="s">
        <v>287</v>
      </c>
      <c r="Q166" s="344" t="s">
        <v>287</v>
      </c>
      <c r="R166" s="258" t="s">
        <v>242</v>
      </c>
      <c r="S166" s="258" t="s">
        <v>242</v>
      </c>
      <c r="T166" s="258" t="s">
        <v>242</v>
      </c>
      <c r="U166" s="344" t="s">
        <v>341</v>
      </c>
      <c r="V166" s="344" t="s">
        <v>286</v>
      </c>
      <c r="W166" s="160" t="s">
        <v>342</v>
      </c>
      <c r="X166" s="275">
        <f>ROUND(AA166*РАСЧЕТНЫЙ_КОЭФФИЦИЕНТ,0)</f>
        <v>2913</v>
      </c>
      <c r="Z166" s="158">
        <v>401900000</v>
      </c>
      <c r="AA166" s="159">
        <v>48.82</v>
      </c>
      <c r="AB166" s="81"/>
    </row>
    <row r="167" spans="1:28" x14ac:dyDescent="0.25">
      <c r="A167" s="284" t="s">
        <v>242</v>
      </c>
      <c r="B167" s="284" t="s">
        <v>242</v>
      </c>
      <c r="C167" s="284"/>
      <c r="D167" s="284" t="s">
        <v>242</v>
      </c>
      <c r="E167" s="284" t="s">
        <v>242</v>
      </c>
      <c r="F167" s="284"/>
      <c r="G167" s="284" t="s">
        <v>242</v>
      </c>
      <c r="H167" s="284" t="s">
        <v>242</v>
      </c>
      <c r="I167" s="284"/>
      <c r="J167" s="284" t="s">
        <v>242</v>
      </c>
      <c r="K167" s="284" t="s">
        <v>242</v>
      </c>
      <c r="L167" s="284"/>
      <c r="M167" s="284" t="s">
        <v>242</v>
      </c>
      <c r="N167" s="344" t="s">
        <v>287</v>
      </c>
      <c r="O167" s="284" t="s">
        <v>242</v>
      </c>
      <c r="P167" s="344" t="s">
        <v>287</v>
      </c>
      <c r="Q167" s="344" t="s">
        <v>287</v>
      </c>
      <c r="R167" s="258" t="s">
        <v>242</v>
      </c>
      <c r="S167" s="258" t="s">
        <v>242</v>
      </c>
      <c r="T167" s="258" t="s">
        <v>242</v>
      </c>
      <c r="U167" s="344" t="s">
        <v>343</v>
      </c>
      <c r="V167" s="344" t="s">
        <v>286</v>
      </c>
      <c r="W167" s="160" t="s">
        <v>344</v>
      </c>
      <c r="X167" s="275">
        <f>ROUND(AA167*РАСЧЕТНЫЙ_КОЭФФИЦИЕНТ,0)</f>
        <v>2913</v>
      </c>
      <c r="Z167" s="158">
        <v>401900100</v>
      </c>
      <c r="AA167" s="159">
        <v>48.82</v>
      </c>
      <c r="AB167" s="81"/>
    </row>
    <row r="168" spans="1:28" ht="11.25" customHeight="1" x14ac:dyDescent="0.25">
      <c r="A168" s="289"/>
      <c r="B168" s="289"/>
      <c r="C168" s="289"/>
      <c r="D168" s="289"/>
      <c r="E168" s="289"/>
      <c r="F168" s="289"/>
      <c r="G168" s="289"/>
      <c r="H168" s="289"/>
      <c r="I168" s="289"/>
      <c r="J168" s="289"/>
      <c r="K168" s="289"/>
      <c r="L168" s="289"/>
      <c r="M168" s="289"/>
      <c r="N168" s="289"/>
      <c r="O168" s="289"/>
      <c r="P168" s="289"/>
      <c r="Q168" s="289"/>
      <c r="R168" s="289"/>
      <c r="S168" s="289"/>
      <c r="T168" s="289"/>
      <c r="U168" s="270"/>
      <c r="V168" s="271"/>
      <c r="W168" s="272" t="s">
        <v>345</v>
      </c>
      <c r="X168" s="311"/>
      <c r="Z168" s="164"/>
      <c r="AA168" s="165"/>
      <c r="AB168" s="81"/>
    </row>
    <row r="169" spans="1:28" ht="22.5" customHeight="1" x14ac:dyDescent="0.25">
      <c r="A169" s="284" t="s">
        <v>242</v>
      </c>
      <c r="B169" s="284" t="s">
        <v>242</v>
      </c>
      <c r="C169" s="284" t="s">
        <v>242</v>
      </c>
      <c r="D169" s="284" t="s">
        <v>242</v>
      </c>
      <c r="E169" s="284" t="s">
        <v>242</v>
      </c>
      <c r="F169" s="284" t="s">
        <v>242</v>
      </c>
      <c r="G169" s="284" t="s">
        <v>242</v>
      </c>
      <c r="H169" s="284" t="s">
        <v>242</v>
      </c>
      <c r="I169" s="284" t="s">
        <v>242</v>
      </c>
      <c r="J169" s="284" t="s">
        <v>242</v>
      </c>
      <c r="K169" s="284" t="s">
        <v>242</v>
      </c>
      <c r="L169" s="284" t="s">
        <v>242</v>
      </c>
      <c r="M169" s="284" t="s">
        <v>242</v>
      </c>
      <c r="N169" s="344" t="s">
        <v>287</v>
      </c>
      <c r="O169" s="284" t="s">
        <v>242</v>
      </c>
      <c r="P169" s="344" t="s">
        <v>287</v>
      </c>
      <c r="Q169" s="344" t="s">
        <v>287</v>
      </c>
      <c r="R169" s="344"/>
      <c r="S169" s="344"/>
      <c r="T169" s="344"/>
      <c r="U169" s="344" t="s">
        <v>346</v>
      </c>
      <c r="V169" s="344" t="s">
        <v>291</v>
      </c>
      <c r="W169" s="160" t="s">
        <v>940</v>
      </c>
      <c r="X169" s="275">
        <f t="shared" ref="X169:X188" si="7">ROUND(AA169*РАСЧЕТНЫЙ_КОЭФФИЦИЕНТ,0)</f>
        <v>2913</v>
      </c>
      <c r="Z169" s="158">
        <v>406001400</v>
      </c>
      <c r="AA169" s="159">
        <v>48.82</v>
      </c>
      <c r="AB169" s="81"/>
    </row>
    <row r="170" spans="1:28" ht="22.5" customHeight="1" x14ac:dyDescent="0.25">
      <c r="A170" s="284" t="s">
        <v>242</v>
      </c>
      <c r="B170" s="284" t="s">
        <v>242</v>
      </c>
      <c r="C170" s="284" t="s">
        <v>242</v>
      </c>
      <c r="D170" s="284" t="s">
        <v>242</v>
      </c>
      <c r="E170" s="284" t="s">
        <v>242</v>
      </c>
      <c r="F170" s="284" t="s">
        <v>242</v>
      </c>
      <c r="G170" s="284" t="s">
        <v>242</v>
      </c>
      <c r="H170" s="284" t="s">
        <v>242</v>
      </c>
      <c r="I170" s="284" t="s">
        <v>242</v>
      </c>
      <c r="J170" s="284" t="s">
        <v>242</v>
      </c>
      <c r="K170" s="284" t="s">
        <v>242</v>
      </c>
      <c r="L170" s="284" t="s">
        <v>242</v>
      </c>
      <c r="M170" s="284" t="s">
        <v>242</v>
      </c>
      <c r="N170" s="344" t="s">
        <v>287</v>
      </c>
      <c r="O170" s="284" t="s">
        <v>242</v>
      </c>
      <c r="P170" s="344" t="s">
        <v>287</v>
      </c>
      <c r="Q170" s="344" t="s">
        <v>287</v>
      </c>
      <c r="R170" s="344"/>
      <c r="S170" s="344"/>
      <c r="T170" s="344"/>
      <c r="U170" s="344" t="s">
        <v>567</v>
      </c>
      <c r="V170" s="344" t="s">
        <v>291</v>
      </c>
      <c r="W170" s="160" t="s">
        <v>941</v>
      </c>
      <c r="X170" s="275">
        <f t="shared" si="7"/>
        <v>5534</v>
      </c>
      <c r="Z170" s="158">
        <v>406021800</v>
      </c>
      <c r="AA170" s="159">
        <v>92.74</v>
      </c>
      <c r="AB170" s="81"/>
    </row>
    <row r="171" spans="1:28" ht="45" x14ac:dyDescent="0.25">
      <c r="A171" s="284"/>
      <c r="B171" s="284"/>
      <c r="C171" s="284"/>
      <c r="D171" s="284"/>
      <c r="E171" s="284"/>
      <c r="F171" s="284"/>
      <c r="G171" s="284" t="s">
        <v>242</v>
      </c>
      <c r="H171" s="284" t="s">
        <v>242</v>
      </c>
      <c r="I171" s="284" t="s">
        <v>242</v>
      </c>
      <c r="J171" s="284" t="s">
        <v>242</v>
      </c>
      <c r="K171" s="284" t="s">
        <v>242</v>
      </c>
      <c r="L171" s="284" t="s">
        <v>242</v>
      </c>
      <c r="M171" s="284"/>
      <c r="N171" s="344"/>
      <c r="O171" s="284" t="s">
        <v>242</v>
      </c>
      <c r="P171" s="344"/>
      <c r="Q171" s="344"/>
      <c r="R171" s="286" t="s">
        <v>242</v>
      </c>
      <c r="S171" s="286" t="s">
        <v>242</v>
      </c>
      <c r="T171" s="286" t="s">
        <v>242</v>
      </c>
      <c r="U171" s="344" t="s">
        <v>699</v>
      </c>
      <c r="V171" s="344" t="s">
        <v>291</v>
      </c>
      <c r="W171" s="299" t="s">
        <v>979</v>
      </c>
      <c r="X171" s="275">
        <f t="shared" si="7"/>
        <v>5248</v>
      </c>
      <c r="Z171" s="158">
        <v>3900215</v>
      </c>
      <c r="AA171" s="159">
        <v>87.95</v>
      </c>
      <c r="AB171" s="81"/>
    </row>
    <row r="172" spans="1:28" ht="31.5" customHeight="1" x14ac:dyDescent="0.25">
      <c r="A172" s="284"/>
      <c r="B172" s="284"/>
      <c r="C172" s="284"/>
      <c r="D172" s="284"/>
      <c r="E172" s="284"/>
      <c r="F172" s="284"/>
      <c r="G172" s="284" t="s">
        <v>242</v>
      </c>
      <c r="H172" s="284" t="s">
        <v>242</v>
      </c>
      <c r="I172" s="284" t="s">
        <v>242</v>
      </c>
      <c r="J172" s="284" t="s">
        <v>242</v>
      </c>
      <c r="K172" s="284" t="s">
        <v>242</v>
      </c>
      <c r="L172" s="284" t="s">
        <v>242</v>
      </c>
      <c r="M172" s="284"/>
      <c r="N172" s="344"/>
      <c r="O172" s="284" t="s">
        <v>242</v>
      </c>
      <c r="P172" s="344"/>
      <c r="Q172" s="344"/>
      <c r="R172" s="344"/>
      <c r="S172" s="344"/>
      <c r="T172" s="344"/>
      <c r="U172" s="344" t="s">
        <v>700</v>
      </c>
      <c r="V172" s="344" t="s">
        <v>291</v>
      </c>
      <c r="W172" s="299" t="s">
        <v>980</v>
      </c>
      <c r="X172" s="275">
        <f t="shared" si="7"/>
        <v>8200</v>
      </c>
      <c r="Z172" s="158">
        <v>3900214</v>
      </c>
      <c r="AA172" s="159">
        <v>137.41999999999999</v>
      </c>
      <c r="AB172" s="81"/>
    </row>
    <row r="173" spans="1:28" s="220" customFormat="1" ht="32.65" customHeight="1" x14ac:dyDescent="0.25">
      <c r="A173" s="284"/>
      <c r="B173" s="284"/>
      <c r="C173" s="284"/>
      <c r="D173" s="284"/>
      <c r="E173" s="284"/>
      <c r="F173" s="284"/>
      <c r="G173" s="286" t="s">
        <v>242</v>
      </c>
      <c r="H173" s="286" t="s">
        <v>242</v>
      </c>
      <c r="I173" s="286" t="s">
        <v>242</v>
      </c>
      <c r="J173" s="286" t="s">
        <v>242</v>
      </c>
      <c r="K173" s="286" t="s">
        <v>242</v>
      </c>
      <c r="L173" s="286" t="s">
        <v>242</v>
      </c>
      <c r="M173" s="286"/>
      <c r="N173" s="258"/>
      <c r="O173" s="284" t="s">
        <v>242</v>
      </c>
      <c r="P173" s="344"/>
      <c r="Q173" s="344"/>
      <c r="R173" s="344"/>
      <c r="S173" s="344"/>
      <c r="T173" s="344"/>
      <c r="U173" s="257" t="s">
        <v>889</v>
      </c>
      <c r="V173" s="258" t="s">
        <v>890</v>
      </c>
      <c r="W173" s="300" t="s">
        <v>981</v>
      </c>
      <c r="X173" s="275">
        <f t="shared" ref="X173" si="8">ROUND(AA173*РАСЧЕТНЫЙ_КОЭФФИЦИЕНТ,0)</f>
        <v>13039</v>
      </c>
      <c r="Z173" s="158">
        <v>3900216</v>
      </c>
      <c r="AA173" s="159">
        <v>218.5</v>
      </c>
      <c r="AB173" s="81"/>
    </row>
    <row r="174" spans="1:28" ht="24" customHeight="1" x14ac:dyDescent="0.25">
      <c r="A174" s="284" t="s">
        <v>242</v>
      </c>
      <c r="B174" s="284" t="s">
        <v>242</v>
      </c>
      <c r="C174" s="284" t="s">
        <v>242</v>
      </c>
      <c r="D174" s="284" t="s">
        <v>242</v>
      </c>
      <c r="E174" s="284" t="s">
        <v>242</v>
      </c>
      <c r="F174" s="284" t="s">
        <v>242</v>
      </c>
      <c r="G174" s="284" t="s">
        <v>242</v>
      </c>
      <c r="H174" s="284" t="s">
        <v>242</v>
      </c>
      <c r="I174" s="284" t="s">
        <v>242</v>
      </c>
      <c r="J174" s="284" t="s">
        <v>242</v>
      </c>
      <c r="K174" s="284" t="s">
        <v>242</v>
      </c>
      <c r="L174" s="284" t="s">
        <v>242</v>
      </c>
      <c r="M174" s="284" t="s">
        <v>242</v>
      </c>
      <c r="N174" s="344" t="s">
        <v>287</v>
      </c>
      <c r="O174" s="284" t="s">
        <v>242</v>
      </c>
      <c r="P174" s="344" t="s">
        <v>287</v>
      </c>
      <c r="Q174" s="344" t="s">
        <v>287</v>
      </c>
      <c r="R174" s="344"/>
      <c r="S174" s="344"/>
      <c r="T174" s="344"/>
      <c r="U174" s="344" t="s">
        <v>347</v>
      </c>
      <c r="V174" s="344" t="s">
        <v>291</v>
      </c>
      <c r="W174" s="160" t="s">
        <v>942</v>
      </c>
      <c r="X174" s="275">
        <f t="shared" si="7"/>
        <v>2913</v>
      </c>
      <c r="Z174" s="158">
        <v>406001500</v>
      </c>
      <c r="AA174" s="159">
        <v>48.82</v>
      </c>
      <c r="AB174" s="81"/>
    </row>
    <row r="175" spans="1:28" ht="21.75" customHeight="1" x14ac:dyDescent="0.25">
      <c r="A175" s="284" t="s">
        <v>242</v>
      </c>
      <c r="B175" s="284" t="s">
        <v>242</v>
      </c>
      <c r="C175" s="284" t="s">
        <v>242</v>
      </c>
      <c r="D175" s="284" t="s">
        <v>242</v>
      </c>
      <c r="E175" s="284" t="s">
        <v>242</v>
      </c>
      <c r="F175" s="284" t="s">
        <v>242</v>
      </c>
      <c r="G175" s="284" t="s">
        <v>242</v>
      </c>
      <c r="H175" s="284" t="s">
        <v>242</v>
      </c>
      <c r="I175" s="284" t="s">
        <v>242</v>
      </c>
      <c r="J175" s="284" t="s">
        <v>242</v>
      </c>
      <c r="K175" s="284" t="s">
        <v>242</v>
      </c>
      <c r="L175" s="284" t="s">
        <v>242</v>
      </c>
      <c r="M175" s="284" t="s">
        <v>242</v>
      </c>
      <c r="N175" s="344" t="s">
        <v>287</v>
      </c>
      <c r="O175" s="284" t="s">
        <v>242</v>
      </c>
      <c r="P175" s="344" t="s">
        <v>287</v>
      </c>
      <c r="Q175" s="344" t="s">
        <v>287</v>
      </c>
      <c r="R175" s="344"/>
      <c r="S175" s="344"/>
      <c r="T175" s="344"/>
      <c r="U175" s="344" t="s">
        <v>603</v>
      </c>
      <c r="V175" s="344" t="s">
        <v>291</v>
      </c>
      <c r="W175" s="160" t="s">
        <v>943</v>
      </c>
      <c r="X175" s="275">
        <f t="shared" si="7"/>
        <v>5534</v>
      </c>
      <c r="Z175" s="158">
        <v>406021900</v>
      </c>
      <c r="AA175" s="159">
        <v>92.74</v>
      </c>
      <c r="AB175" s="81"/>
    </row>
    <row r="176" spans="1:28" ht="21.75" customHeight="1" x14ac:dyDescent="0.25">
      <c r="A176" s="284"/>
      <c r="B176" s="284"/>
      <c r="C176" s="284"/>
      <c r="D176" s="284" t="s">
        <v>242</v>
      </c>
      <c r="E176" s="284" t="s">
        <v>242</v>
      </c>
      <c r="F176" s="284"/>
      <c r="G176" s="284"/>
      <c r="H176" s="284"/>
      <c r="I176" s="284"/>
      <c r="J176" s="284" t="s">
        <v>242</v>
      </c>
      <c r="K176" s="284" t="s">
        <v>242</v>
      </c>
      <c r="L176" s="284"/>
      <c r="M176" s="284" t="s">
        <v>242</v>
      </c>
      <c r="N176" s="284" t="s">
        <v>242</v>
      </c>
      <c r="O176" s="284" t="s">
        <v>242</v>
      </c>
      <c r="P176" s="284" t="s">
        <v>242</v>
      </c>
      <c r="Q176" s="283" t="s">
        <v>242</v>
      </c>
      <c r="R176" s="283"/>
      <c r="S176" s="283"/>
      <c r="T176" s="283"/>
      <c r="U176" s="344" t="s">
        <v>346</v>
      </c>
      <c r="V176" s="344" t="s">
        <v>291</v>
      </c>
      <c r="W176" s="160" t="s">
        <v>944</v>
      </c>
      <c r="X176" s="275">
        <f>ROUND(AA176*РАСЧЕТНЫЙ_КОЭФФИЦИЕНТ,0)</f>
        <v>2913</v>
      </c>
      <c r="Z176" s="158">
        <v>406001400</v>
      </c>
      <c r="AA176" s="159">
        <v>48.82</v>
      </c>
      <c r="AB176" s="81"/>
    </row>
    <row r="177" spans="1:28" ht="21.75" customHeight="1" x14ac:dyDescent="0.25">
      <c r="A177" s="284"/>
      <c r="B177" s="284"/>
      <c r="C177" s="284"/>
      <c r="D177" s="284" t="s">
        <v>242</v>
      </c>
      <c r="E177" s="284" t="s">
        <v>242</v>
      </c>
      <c r="F177" s="284"/>
      <c r="G177" s="284"/>
      <c r="H177" s="284"/>
      <c r="I177" s="284"/>
      <c r="J177" s="284" t="s">
        <v>242</v>
      </c>
      <c r="K177" s="284" t="s">
        <v>242</v>
      </c>
      <c r="L177" s="284"/>
      <c r="M177" s="284" t="s">
        <v>242</v>
      </c>
      <c r="N177" s="284" t="s">
        <v>242</v>
      </c>
      <c r="O177" s="284" t="s">
        <v>242</v>
      </c>
      <c r="P177" s="284" t="s">
        <v>242</v>
      </c>
      <c r="Q177" s="284" t="s">
        <v>242</v>
      </c>
      <c r="R177" s="284"/>
      <c r="S177" s="284"/>
      <c r="T177" s="284"/>
      <c r="U177" s="344" t="s">
        <v>348</v>
      </c>
      <c r="V177" s="344" t="s">
        <v>291</v>
      </c>
      <c r="W177" s="166" t="s">
        <v>945</v>
      </c>
      <c r="X177" s="275">
        <f t="shared" si="7"/>
        <v>3110</v>
      </c>
      <c r="Z177" s="158">
        <v>406001300</v>
      </c>
      <c r="AA177" s="159">
        <v>52.11</v>
      </c>
      <c r="AB177" s="81"/>
    </row>
    <row r="178" spans="1:28" ht="27.75" customHeight="1" x14ac:dyDescent="0.25">
      <c r="A178" s="284"/>
      <c r="B178" s="284"/>
      <c r="C178" s="284"/>
      <c r="D178" s="284" t="s">
        <v>242</v>
      </c>
      <c r="E178" s="284" t="s">
        <v>242</v>
      </c>
      <c r="F178" s="284"/>
      <c r="G178" s="284"/>
      <c r="H178" s="284"/>
      <c r="I178" s="284"/>
      <c r="J178" s="284" t="s">
        <v>242</v>
      </c>
      <c r="K178" s="284" t="s">
        <v>242</v>
      </c>
      <c r="L178" s="284"/>
      <c r="M178" s="284" t="s">
        <v>242</v>
      </c>
      <c r="N178" s="284" t="s">
        <v>242</v>
      </c>
      <c r="O178" s="284" t="s">
        <v>242</v>
      </c>
      <c r="P178" s="284" t="s">
        <v>242</v>
      </c>
      <c r="Q178" s="284" t="s">
        <v>242</v>
      </c>
      <c r="R178" s="284"/>
      <c r="S178" s="284"/>
      <c r="T178" s="284"/>
      <c r="U178" s="344" t="s">
        <v>568</v>
      </c>
      <c r="V178" s="344" t="s">
        <v>291</v>
      </c>
      <c r="W178" s="166" t="s">
        <v>946</v>
      </c>
      <c r="X178" s="275">
        <f t="shared" si="7"/>
        <v>5909</v>
      </c>
      <c r="Z178" s="158">
        <v>406022000</v>
      </c>
      <c r="AA178" s="159">
        <v>99.03</v>
      </c>
      <c r="AB178" s="81"/>
    </row>
    <row r="179" spans="1:28" ht="34.5" customHeight="1" x14ac:dyDescent="0.25">
      <c r="A179" s="284" t="s">
        <v>242</v>
      </c>
      <c r="B179" s="284" t="s">
        <v>242</v>
      </c>
      <c r="C179" s="284" t="s">
        <v>242</v>
      </c>
      <c r="D179" s="284" t="s">
        <v>242</v>
      </c>
      <c r="E179" s="284" t="s">
        <v>242</v>
      </c>
      <c r="F179" s="284" t="s">
        <v>242</v>
      </c>
      <c r="G179" s="284" t="s">
        <v>242</v>
      </c>
      <c r="H179" s="284" t="s">
        <v>242</v>
      </c>
      <c r="I179" s="284" t="s">
        <v>242</v>
      </c>
      <c r="J179" s="284" t="s">
        <v>242</v>
      </c>
      <c r="K179" s="284" t="s">
        <v>242</v>
      </c>
      <c r="L179" s="284" t="s">
        <v>242</v>
      </c>
      <c r="M179" s="284" t="s">
        <v>242</v>
      </c>
      <c r="N179" s="344"/>
      <c r="O179" s="284" t="s">
        <v>242</v>
      </c>
      <c r="P179" s="284"/>
      <c r="Q179" s="284"/>
      <c r="R179" s="284"/>
      <c r="S179" s="284"/>
      <c r="T179" s="284"/>
      <c r="U179" s="344" t="s">
        <v>349</v>
      </c>
      <c r="V179" s="344" t="s">
        <v>284</v>
      </c>
      <c r="W179" s="166" t="s">
        <v>947</v>
      </c>
      <c r="X179" s="275">
        <f t="shared" si="7"/>
        <v>3110</v>
      </c>
      <c r="Z179" s="158">
        <v>406010600</v>
      </c>
      <c r="AA179" s="159">
        <v>52.11</v>
      </c>
      <c r="AB179" s="81"/>
    </row>
    <row r="180" spans="1:28" ht="34.5" customHeight="1" x14ac:dyDescent="0.25">
      <c r="A180" s="284" t="s">
        <v>242</v>
      </c>
      <c r="B180" s="284" t="s">
        <v>242</v>
      </c>
      <c r="C180" s="284" t="s">
        <v>242</v>
      </c>
      <c r="D180" s="284" t="s">
        <v>242</v>
      </c>
      <c r="E180" s="284" t="s">
        <v>242</v>
      </c>
      <c r="F180" s="284" t="s">
        <v>242</v>
      </c>
      <c r="G180" s="284" t="s">
        <v>242</v>
      </c>
      <c r="H180" s="284" t="s">
        <v>242</v>
      </c>
      <c r="I180" s="284" t="s">
        <v>242</v>
      </c>
      <c r="J180" s="284" t="s">
        <v>242</v>
      </c>
      <c r="K180" s="284" t="s">
        <v>242</v>
      </c>
      <c r="L180" s="284" t="s">
        <v>242</v>
      </c>
      <c r="M180" s="284" t="s">
        <v>242</v>
      </c>
      <c r="N180" s="344"/>
      <c r="O180" s="284" t="s">
        <v>242</v>
      </c>
      <c r="P180" s="284"/>
      <c r="Q180" s="284"/>
      <c r="R180" s="284"/>
      <c r="S180" s="284"/>
      <c r="T180" s="284"/>
      <c r="U180" s="344" t="s">
        <v>569</v>
      </c>
      <c r="V180" s="344" t="s">
        <v>284</v>
      </c>
      <c r="W180" s="166" t="s">
        <v>948</v>
      </c>
      <c r="X180" s="275">
        <f t="shared" si="7"/>
        <v>5909</v>
      </c>
      <c r="Z180" s="158">
        <v>406022100</v>
      </c>
      <c r="AA180" s="159">
        <v>99.03</v>
      </c>
      <c r="AB180" s="81"/>
    </row>
    <row r="181" spans="1:28" ht="13.5" customHeight="1" x14ac:dyDescent="0.25">
      <c r="A181" s="284" t="s">
        <v>242</v>
      </c>
      <c r="B181" s="284" t="s">
        <v>242</v>
      </c>
      <c r="C181" s="284" t="s">
        <v>242</v>
      </c>
      <c r="D181" s="284" t="s">
        <v>242</v>
      </c>
      <c r="E181" s="284" t="s">
        <v>242</v>
      </c>
      <c r="F181" s="284" t="s">
        <v>242</v>
      </c>
      <c r="G181" s="284" t="s">
        <v>242</v>
      </c>
      <c r="H181" s="284" t="s">
        <v>242</v>
      </c>
      <c r="I181" s="284" t="s">
        <v>242</v>
      </c>
      <c r="J181" s="284" t="s">
        <v>242</v>
      </c>
      <c r="K181" s="284" t="s">
        <v>242</v>
      </c>
      <c r="L181" s="284" t="s">
        <v>242</v>
      </c>
      <c r="M181" s="284"/>
      <c r="N181" s="284"/>
      <c r="O181" s="284"/>
      <c r="P181" s="284"/>
      <c r="Q181" s="284"/>
      <c r="R181" s="284"/>
      <c r="S181" s="284"/>
      <c r="T181" s="284"/>
      <c r="U181" s="344" t="s">
        <v>352</v>
      </c>
      <c r="V181" s="344" t="s">
        <v>284</v>
      </c>
      <c r="W181" s="301" t="s">
        <v>599</v>
      </c>
      <c r="X181" s="275">
        <f t="shared" si="7"/>
        <v>9283</v>
      </c>
      <c r="Z181" s="158">
        <v>406003600</v>
      </c>
      <c r="AA181" s="159">
        <v>155.57</v>
      </c>
      <c r="AB181" s="81"/>
    </row>
    <row r="182" spans="1:28" ht="12" customHeight="1" x14ac:dyDescent="0.25">
      <c r="A182" s="284" t="s">
        <v>242</v>
      </c>
      <c r="B182" s="284" t="s">
        <v>242</v>
      </c>
      <c r="C182" s="284" t="s">
        <v>242</v>
      </c>
      <c r="D182" s="284" t="s">
        <v>242</v>
      </c>
      <c r="E182" s="284" t="s">
        <v>242</v>
      </c>
      <c r="F182" s="284" t="s">
        <v>242</v>
      </c>
      <c r="G182" s="284" t="s">
        <v>242</v>
      </c>
      <c r="H182" s="284" t="s">
        <v>242</v>
      </c>
      <c r="I182" s="284" t="s">
        <v>242</v>
      </c>
      <c r="J182" s="284" t="s">
        <v>242</v>
      </c>
      <c r="K182" s="284" t="s">
        <v>242</v>
      </c>
      <c r="L182" s="284" t="s">
        <v>242</v>
      </c>
      <c r="M182" s="284"/>
      <c r="N182" s="284"/>
      <c r="O182" s="284"/>
      <c r="P182" s="284"/>
      <c r="Q182" s="284"/>
      <c r="R182" s="284"/>
      <c r="S182" s="284"/>
      <c r="T182" s="284"/>
      <c r="U182" s="344" t="s">
        <v>570</v>
      </c>
      <c r="V182" s="344" t="s">
        <v>284</v>
      </c>
      <c r="W182" s="301" t="s">
        <v>573</v>
      </c>
      <c r="X182" s="275">
        <f t="shared" si="7"/>
        <v>15764</v>
      </c>
      <c r="Z182" s="158">
        <v>406022200</v>
      </c>
      <c r="AA182" s="159">
        <v>264.17</v>
      </c>
      <c r="AB182" s="81"/>
    </row>
    <row r="183" spans="1:28" ht="33.75" customHeight="1" x14ac:dyDescent="0.25">
      <c r="A183" s="284"/>
      <c r="B183" s="284"/>
      <c r="C183" s="284"/>
      <c r="D183" s="284" t="s">
        <v>242</v>
      </c>
      <c r="E183" s="284" t="s">
        <v>242</v>
      </c>
      <c r="F183" s="284"/>
      <c r="G183" s="284"/>
      <c r="H183" s="284"/>
      <c r="I183" s="284"/>
      <c r="J183" s="284" t="s">
        <v>242</v>
      </c>
      <c r="K183" s="284" t="s">
        <v>242</v>
      </c>
      <c r="L183" s="284"/>
      <c r="M183" s="284" t="s">
        <v>242</v>
      </c>
      <c r="N183" s="284" t="s">
        <v>242</v>
      </c>
      <c r="O183" s="284" t="s">
        <v>242</v>
      </c>
      <c r="P183" s="284" t="s">
        <v>242</v>
      </c>
      <c r="Q183" s="284"/>
      <c r="R183" s="284"/>
      <c r="S183" s="284"/>
      <c r="T183" s="284"/>
      <c r="U183" s="344" t="s">
        <v>410</v>
      </c>
      <c r="V183" s="344" t="s">
        <v>284</v>
      </c>
      <c r="W183" s="166" t="s">
        <v>949</v>
      </c>
      <c r="X183" s="275">
        <f t="shared" si="7"/>
        <v>23311</v>
      </c>
      <c r="Z183" s="158">
        <v>406013000</v>
      </c>
      <c r="AA183" s="159">
        <v>390.64</v>
      </c>
      <c r="AB183" s="81"/>
    </row>
    <row r="184" spans="1:28" ht="37.5" customHeight="1" x14ac:dyDescent="0.25">
      <c r="A184" s="284"/>
      <c r="B184" s="284"/>
      <c r="C184" s="284"/>
      <c r="D184" s="284" t="s">
        <v>242</v>
      </c>
      <c r="E184" s="284" t="s">
        <v>242</v>
      </c>
      <c r="F184" s="284"/>
      <c r="G184" s="284"/>
      <c r="H184" s="284"/>
      <c r="I184" s="284"/>
      <c r="J184" s="284" t="s">
        <v>242</v>
      </c>
      <c r="K184" s="284" t="s">
        <v>242</v>
      </c>
      <c r="L184" s="284"/>
      <c r="M184" s="284" t="s">
        <v>242</v>
      </c>
      <c r="N184" s="284" t="s">
        <v>242</v>
      </c>
      <c r="O184" s="284" t="s">
        <v>242</v>
      </c>
      <c r="P184" s="284" t="s">
        <v>242</v>
      </c>
      <c r="Q184" s="284"/>
      <c r="R184" s="284"/>
      <c r="S184" s="284"/>
      <c r="T184" s="284"/>
      <c r="U184" s="344" t="s">
        <v>571</v>
      </c>
      <c r="V184" s="344" t="s">
        <v>284</v>
      </c>
      <c r="W184" s="166" t="s">
        <v>950</v>
      </c>
      <c r="X184" s="275">
        <f t="shared" si="7"/>
        <v>32635</v>
      </c>
      <c r="Z184" s="158">
        <v>406022300</v>
      </c>
      <c r="AA184" s="159">
        <v>546.9</v>
      </c>
      <c r="AB184" s="81"/>
    </row>
    <row r="185" spans="1:28" ht="33.75" customHeight="1" x14ac:dyDescent="0.25">
      <c r="A185" s="284" t="s">
        <v>242</v>
      </c>
      <c r="B185" s="284" t="s">
        <v>242</v>
      </c>
      <c r="C185" s="284" t="s">
        <v>242</v>
      </c>
      <c r="D185" s="284" t="s">
        <v>242</v>
      </c>
      <c r="E185" s="284" t="s">
        <v>242</v>
      </c>
      <c r="F185" s="284" t="s">
        <v>242</v>
      </c>
      <c r="G185" s="284"/>
      <c r="H185" s="284"/>
      <c r="I185" s="284"/>
      <c r="J185" s="284"/>
      <c r="K185" s="284"/>
      <c r="L185" s="284"/>
      <c r="M185" s="284"/>
      <c r="N185" s="284"/>
      <c r="O185" s="284"/>
      <c r="P185" s="284"/>
      <c r="Q185" s="284"/>
      <c r="R185" s="284"/>
      <c r="S185" s="284"/>
      <c r="T185" s="284"/>
      <c r="U185" s="344" t="s">
        <v>390</v>
      </c>
      <c r="V185" s="344" t="s">
        <v>284</v>
      </c>
      <c r="W185" s="166" t="s">
        <v>951</v>
      </c>
      <c r="X185" s="275">
        <f t="shared" si="7"/>
        <v>11492</v>
      </c>
      <c r="Z185" s="158">
        <v>406014600</v>
      </c>
      <c r="AA185" s="159">
        <v>192.58</v>
      </c>
      <c r="AB185" s="81"/>
    </row>
    <row r="186" spans="1:28" ht="27" customHeight="1" x14ac:dyDescent="0.25">
      <c r="A186" s="284" t="s">
        <v>242</v>
      </c>
      <c r="B186" s="284" t="s">
        <v>242</v>
      </c>
      <c r="C186" s="284" t="s">
        <v>242</v>
      </c>
      <c r="D186" s="284" t="s">
        <v>242</v>
      </c>
      <c r="E186" s="284" t="s">
        <v>242</v>
      </c>
      <c r="F186" s="284" t="s">
        <v>242</v>
      </c>
      <c r="G186" s="284"/>
      <c r="H186" s="284"/>
      <c r="I186" s="284"/>
      <c r="J186" s="284"/>
      <c r="K186" s="284"/>
      <c r="L186" s="284"/>
      <c r="M186" s="284"/>
      <c r="N186" s="284"/>
      <c r="O186" s="284"/>
      <c r="P186" s="284"/>
      <c r="Q186" s="284"/>
      <c r="R186" s="284"/>
      <c r="S186" s="284"/>
      <c r="T186" s="284"/>
      <c r="U186" s="344" t="s">
        <v>572</v>
      </c>
      <c r="V186" s="344" t="s">
        <v>284</v>
      </c>
      <c r="W186" s="166" t="s">
        <v>952</v>
      </c>
      <c r="X186" s="275">
        <f t="shared" si="7"/>
        <v>13906</v>
      </c>
      <c r="Z186" s="158">
        <v>406022400</v>
      </c>
      <c r="AA186" s="159">
        <v>233.04</v>
      </c>
      <c r="AB186" s="81"/>
    </row>
    <row r="187" spans="1:28" ht="33.75" customHeight="1" x14ac:dyDescent="0.25">
      <c r="A187" s="284" t="s">
        <v>242</v>
      </c>
      <c r="B187" s="284" t="s">
        <v>242</v>
      </c>
      <c r="C187" s="284" t="s">
        <v>242</v>
      </c>
      <c r="D187" s="284" t="s">
        <v>242</v>
      </c>
      <c r="E187" s="284" t="s">
        <v>242</v>
      </c>
      <c r="F187" s="284" t="s">
        <v>242</v>
      </c>
      <c r="G187" s="290"/>
      <c r="H187" s="290"/>
      <c r="I187" s="290"/>
      <c r="J187" s="290"/>
      <c r="K187" s="290"/>
      <c r="L187" s="290"/>
      <c r="M187" s="290"/>
      <c r="N187" s="290"/>
      <c r="O187" s="290"/>
      <c r="P187" s="290"/>
      <c r="Q187" s="290"/>
      <c r="R187" s="290"/>
      <c r="S187" s="290"/>
      <c r="T187" s="290"/>
      <c r="U187" s="344" t="s">
        <v>467</v>
      </c>
      <c r="V187" s="344" t="s">
        <v>284</v>
      </c>
      <c r="W187" s="166" t="s">
        <v>953</v>
      </c>
      <c r="X187" s="275">
        <f t="shared" si="7"/>
        <v>2835</v>
      </c>
      <c r="Z187" s="158">
        <v>406017400</v>
      </c>
      <c r="AA187" s="159">
        <v>47.51</v>
      </c>
      <c r="AB187" s="81"/>
    </row>
    <row r="188" spans="1:28" s="338" customFormat="1" ht="33.75" customHeight="1" x14ac:dyDescent="0.25">
      <c r="A188" s="304"/>
      <c r="B188" s="304"/>
      <c r="C188" s="304"/>
      <c r="D188" s="304" t="s">
        <v>242</v>
      </c>
      <c r="E188" s="304" t="s">
        <v>242</v>
      </c>
      <c r="F188" s="304" t="s">
        <v>242</v>
      </c>
      <c r="G188" s="304"/>
      <c r="H188" s="304"/>
      <c r="I188" s="304"/>
      <c r="J188" s="304" t="s">
        <v>242</v>
      </c>
      <c r="K188" s="304" t="s">
        <v>242</v>
      </c>
      <c r="L188" s="304" t="s">
        <v>242</v>
      </c>
      <c r="M188" s="304" t="s">
        <v>242</v>
      </c>
      <c r="N188" s="304"/>
      <c r="O188" s="304" t="s">
        <v>242</v>
      </c>
      <c r="P188" s="290"/>
      <c r="Q188" s="290"/>
      <c r="R188" s="290"/>
      <c r="S188" s="290"/>
      <c r="T188" s="290"/>
      <c r="U188" s="257" t="s">
        <v>1088</v>
      </c>
      <c r="V188" s="258" t="s">
        <v>284</v>
      </c>
      <c r="W188" s="337" t="s">
        <v>1097</v>
      </c>
      <c r="X188" s="275">
        <f t="shared" si="7"/>
        <v>5519</v>
      </c>
      <c r="Z188" s="158">
        <v>422000722</v>
      </c>
      <c r="AA188" s="159">
        <v>92.48</v>
      </c>
      <c r="AB188" s="81"/>
    </row>
    <row r="189" spans="1:28" s="333" customFormat="1" ht="33.75" customHeight="1" x14ac:dyDescent="0.25">
      <c r="A189" s="304"/>
      <c r="B189" s="304"/>
      <c r="C189" s="304"/>
      <c r="D189" s="304" t="s">
        <v>242</v>
      </c>
      <c r="E189" s="304" t="s">
        <v>242</v>
      </c>
      <c r="F189" s="304" t="s">
        <v>242</v>
      </c>
      <c r="G189" s="304"/>
      <c r="H189" s="304"/>
      <c r="I189" s="304"/>
      <c r="J189" s="304" t="s">
        <v>242</v>
      </c>
      <c r="K189" s="304" t="s">
        <v>242</v>
      </c>
      <c r="L189" s="304" t="s">
        <v>242</v>
      </c>
      <c r="M189" s="304" t="s">
        <v>242</v>
      </c>
      <c r="N189" s="304"/>
      <c r="O189" s="304" t="s">
        <v>242</v>
      </c>
      <c r="P189" s="345"/>
      <c r="Q189" s="345"/>
      <c r="R189" s="290"/>
      <c r="S189" s="290"/>
      <c r="T189" s="290"/>
      <c r="U189" s="257" t="s">
        <v>1069</v>
      </c>
      <c r="V189" s="258"/>
      <c r="W189" s="337" t="s">
        <v>1075</v>
      </c>
      <c r="X189" s="307">
        <f t="shared" ref="X189" si="9">AA189</f>
        <v>5.0000000000000044E-2</v>
      </c>
      <c r="Z189" s="162" t="s">
        <v>1073</v>
      </c>
      <c r="AA189" s="163">
        <v>5.0000000000000044E-2</v>
      </c>
      <c r="AB189" s="81"/>
    </row>
    <row r="190" spans="1:28" s="333" customFormat="1" ht="33.75" customHeight="1" x14ac:dyDescent="0.25">
      <c r="A190" s="304" t="s">
        <v>242</v>
      </c>
      <c r="B190" s="304" t="s">
        <v>242</v>
      </c>
      <c r="C190" s="304" t="s">
        <v>242</v>
      </c>
      <c r="D190" s="304" t="s">
        <v>242</v>
      </c>
      <c r="E190" s="304" t="s">
        <v>242</v>
      </c>
      <c r="F190" s="304" t="s">
        <v>242</v>
      </c>
      <c r="G190" s="304" t="s">
        <v>242</v>
      </c>
      <c r="H190" s="304" t="s">
        <v>242</v>
      </c>
      <c r="I190" s="304" t="s">
        <v>242</v>
      </c>
      <c r="J190" s="304" t="s">
        <v>242</v>
      </c>
      <c r="K190" s="304" t="s">
        <v>242</v>
      </c>
      <c r="L190" s="304" t="s">
        <v>242</v>
      </c>
      <c r="M190" s="304" t="s">
        <v>242</v>
      </c>
      <c r="N190" s="304" t="s">
        <v>287</v>
      </c>
      <c r="O190" s="304" t="s">
        <v>242</v>
      </c>
      <c r="P190" s="304" t="s">
        <v>287</v>
      </c>
      <c r="Q190" s="304" t="s">
        <v>287</v>
      </c>
      <c r="R190" s="290"/>
      <c r="S190" s="290"/>
      <c r="T190" s="290"/>
      <c r="U190" s="257" t="s">
        <v>1070</v>
      </c>
      <c r="V190" s="258"/>
      <c r="W190" s="339" t="s">
        <v>1071</v>
      </c>
      <c r="X190" s="307">
        <f>AA190</f>
        <v>4.0000000000000036E-2</v>
      </c>
      <c r="Z190" s="162" t="s">
        <v>1072</v>
      </c>
      <c r="AA190" s="163">
        <v>4.0000000000000036E-2</v>
      </c>
      <c r="AB190" s="81"/>
    </row>
    <row r="191" spans="1:28" ht="37.5" customHeight="1" x14ac:dyDescent="0.25">
      <c r="A191" s="284"/>
      <c r="B191" s="284"/>
      <c r="C191" s="284"/>
      <c r="D191" s="284"/>
      <c r="E191" s="284"/>
      <c r="F191" s="284"/>
      <c r="G191" s="284"/>
      <c r="H191" s="284"/>
      <c r="I191" s="284"/>
      <c r="J191" s="284"/>
      <c r="K191" s="284"/>
      <c r="L191" s="284"/>
      <c r="M191" s="284"/>
      <c r="N191" s="284"/>
      <c r="O191" s="284"/>
      <c r="P191" s="284"/>
      <c r="Q191" s="284"/>
      <c r="R191" s="284"/>
      <c r="S191" s="284"/>
      <c r="T191" s="284"/>
      <c r="U191" s="344" t="s">
        <v>493</v>
      </c>
      <c r="V191" s="344" t="s">
        <v>284</v>
      </c>
      <c r="W191" s="166" t="s">
        <v>954</v>
      </c>
      <c r="X191" s="275">
        <f>ROUND(AA191*РАСЧЕТНЫЙ_КОЭФФИЦИЕНТ,0)</f>
        <v>19171</v>
      </c>
      <c r="Z191" s="158">
        <v>406017800</v>
      </c>
      <c r="AA191" s="159">
        <v>321.27</v>
      </c>
      <c r="AB191" s="81"/>
    </row>
    <row r="192" spans="1:28" ht="33.75" x14ac:dyDescent="0.25">
      <c r="A192" s="284" t="s">
        <v>242</v>
      </c>
      <c r="B192" s="284" t="s">
        <v>242</v>
      </c>
      <c r="C192" s="284" t="s">
        <v>242</v>
      </c>
      <c r="D192" s="284" t="s">
        <v>242</v>
      </c>
      <c r="E192" s="284" t="s">
        <v>242</v>
      </c>
      <c r="F192" s="284" t="s">
        <v>242</v>
      </c>
      <c r="G192" s="284" t="s">
        <v>242</v>
      </c>
      <c r="H192" s="284" t="s">
        <v>242</v>
      </c>
      <c r="I192" s="284" t="s">
        <v>242</v>
      </c>
      <c r="J192" s="284" t="s">
        <v>242</v>
      </c>
      <c r="K192" s="284" t="s">
        <v>242</v>
      </c>
      <c r="L192" s="284" t="s">
        <v>242</v>
      </c>
      <c r="M192" s="284" t="s">
        <v>242</v>
      </c>
      <c r="N192" s="291"/>
      <c r="O192" s="284" t="s">
        <v>242</v>
      </c>
      <c r="P192" s="291"/>
      <c r="Q192" s="291"/>
      <c r="R192" s="291"/>
      <c r="S192" s="291"/>
      <c r="T192" s="291"/>
      <c r="U192" s="344" t="s">
        <v>428</v>
      </c>
      <c r="V192" s="344"/>
      <c r="W192" s="301" t="s">
        <v>955</v>
      </c>
      <c r="X192" s="307">
        <f>AA192</f>
        <v>0.30000000000000004</v>
      </c>
      <c r="Z192" s="162" t="s">
        <v>760</v>
      </c>
      <c r="AA192" s="163">
        <v>0.30000000000000004</v>
      </c>
      <c r="AB192" s="81"/>
    </row>
    <row r="193" spans="1:28" ht="22.5" x14ac:dyDescent="0.25">
      <c r="A193" s="284" t="s">
        <v>242</v>
      </c>
      <c r="B193" s="284" t="s">
        <v>242</v>
      </c>
      <c r="C193" s="284" t="s">
        <v>242</v>
      </c>
      <c r="D193" s="284" t="s">
        <v>242</v>
      </c>
      <c r="E193" s="284" t="s">
        <v>242</v>
      </c>
      <c r="F193" s="284" t="s">
        <v>242</v>
      </c>
      <c r="G193" s="284" t="s">
        <v>242</v>
      </c>
      <c r="H193" s="284" t="s">
        <v>242</v>
      </c>
      <c r="I193" s="284" t="s">
        <v>242</v>
      </c>
      <c r="J193" s="284" t="s">
        <v>242</v>
      </c>
      <c r="K193" s="284" t="s">
        <v>242</v>
      </c>
      <c r="L193" s="284" t="s">
        <v>242</v>
      </c>
      <c r="M193" s="284" t="s">
        <v>242</v>
      </c>
      <c r="N193" s="291"/>
      <c r="O193" s="284" t="s">
        <v>242</v>
      </c>
      <c r="P193" s="291"/>
      <c r="Q193" s="291"/>
      <c r="R193" s="291"/>
      <c r="S193" s="291"/>
      <c r="T193" s="291"/>
      <c r="U193" s="344" t="s">
        <v>574</v>
      </c>
      <c r="V193" s="344"/>
      <c r="W193" s="301" t="s">
        <v>956</v>
      </c>
      <c r="X193" s="307">
        <f>AA193</f>
        <v>0.30000000000000004</v>
      </c>
      <c r="Z193" s="162" t="s">
        <v>761</v>
      </c>
      <c r="AA193" s="163">
        <v>0.30000000000000004</v>
      </c>
      <c r="AB193" s="81"/>
    </row>
    <row r="194" spans="1:28" ht="22.5" customHeight="1" x14ac:dyDescent="0.25">
      <c r="A194" s="291"/>
      <c r="B194" s="291"/>
      <c r="C194" s="291"/>
      <c r="D194" s="291"/>
      <c r="E194" s="291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  <c r="Q194" s="291"/>
      <c r="R194" s="291"/>
      <c r="S194" s="291"/>
      <c r="T194" s="291"/>
      <c r="U194" s="344" t="s">
        <v>365</v>
      </c>
      <c r="V194" s="344" t="s">
        <v>291</v>
      </c>
      <c r="W194" s="166" t="s">
        <v>957</v>
      </c>
      <c r="X194" s="275">
        <f t="shared" ref="X194:X201" si="10">ROUND(AA194*РАСЧЕТНЫЙ_КОЭФФИЦИЕНТ,0)</f>
        <v>2369</v>
      </c>
      <c r="Z194" s="158">
        <v>476000200</v>
      </c>
      <c r="AA194" s="159">
        <v>39.700000000000003</v>
      </c>
      <c r="AB194" s="81"/>
    </row>
    <row r="195" spans="1:28" ht="22.5" customHeight="1" x14ac:dyDescent="0.25">
      <c r="A195" s="291"/>
      <c r="B195" s="291"/>
      <c r="C195" s="291"/>
      <c r="D195" s="291"/>
      <c r="E195" s="291"/>
      <c r="F195" s="291"/>
      <c r="G195" s="291"/>
      <c r="H195" s="291"/>
      <c r="I195" s="291"/>
      <c r="J195" s="291"/>
      <c r="K195" s="291"/>
      <c r="L195" s="291"/>
      <c r="M195" s="291"/>
      <c r="N195" s="291"/>
      <c r="O195" s="291"/>
      <c r="P195" s="291"/>
      <c r="Q195" s="291"/>
      <c r="R195" s="291"/>
      <c r="S195" s="291"/>
      <c r="T195" s="291"/>
      <c r="U195" s="344" t="s">
        <v>575</v>
      </c>
      <c r="V195" s="344" t="s">
        <v>291</v>
      </c>
      <c r="W195" s="166" t="s">
        <v>958</v>
      </c>
      <c r="X195" s="275">
        <f t="shared" si="10"/>
        <v>4414</v>
      </c>
      <c r="Z195" s="158">
        <v>406022600</v>
      </c>
      <c r="AA195" s="159">
        <v>73.97</v>
      </c>
      <c r="AB195" s="81"/>
    </row>
    <row r="196" spans="1:28" ht="39.75" customHeight="1" x14ac:dyDescent="0.25">
      <c r="A196" s="284"/>
      <c r="B196" s="284"/>
      <c r="C196" s="284"/>
      <c r="D196" s="284"/>
      <c r="E196" s="284"/>
      <c r="F196" s="284"/>
      <c r="G196" s="284"/>
      <c r="H196" s="284"/>
      <c r="I196" s="284"/>
      <c r="J196" s="284" t="s">
        <v>242</v>
      </c>
      <c r="K196" s="284" t="s">
        <v>242</v>
      </c>
      <c r="L196" s="284" t="s">
        <v>242</v>
      </c>
      <c r="M196" s="284"/>
      <c r="N196" s="284"/>
      <c r="O196" s="284" t="s">
        <v>242</v>
      </c>
      <c r="P196" s="284" t="s">
        <v>242</v>
      </c>
      <c r="Q196" s="284" t="s">
        <v>242</v>
      </c>
      <c r="R196" s="284"/>
      <c r="S196" s="284"/>
      <c r="T196" s="284"/>
      <c r="U196" s="344" t="s">
        <v>350</v>
      </c>
      <c r="V196" s="344" t="s">
        <v>284</v>
      </c>
      <c r="W196" s="886" t="s">
        <v>959</v>
      </c>
      <c r="X196" s="275">
        <f t="shared" si="10"/>
        <v>35443</v>
      </c>
      <c r="Z196" s="158">
        <v>406000600</v>
      </c>
      <c r="AA196" s="159">
        <v>593.96</v>
      </c>
      <c r="AB196" s="81"/>
    </row>
    <row r="197" spans="1:28" ht="39.75" customHeight="1" x14ac:dyDescent="0.25">
      <c r="A197" s="284"/>
      <c r="B197" s="284"/>
      <c r="C197" s="284"/>
      <c r="D197" s="284"/>
      <c r="E197" s="284"/>
      <c r="F197" s="284"/>
      <c r="G197" s="284"/>
      <c r="H197" s="284"/>
      <c r="I197" s="284"/>
      <c r="J197" s="284" t="s">
        <v>242</v>
      </c>
      <c r="K197" s="284" t="s">
        <v>242</v>
      </c>
      <c r="L197" s="284" t="s">
        <v>242</v>
      </c>
      <c r="M197" s="284"/>
      <c r="N197" s="284"/>
      <c r="O197" s="284" t="s">
        <v>242</v>
      </c>
      <c r="P197" s="284" t="s">
        <v>242</v>
      </c>
      <c r="Q197" s="284" t="s">
        <v>242</v>
      </c>
      <c r="R197" s="284"/>
      <c r="S197" s="284"/>
      <c r="T197" s="284"/>
      <c r="U197" s="344" t="s">
        <v>351</v>
      </c>
      <c r="V197" s="344" t="s">
        <v>284</v>
      </c>
      <c r="W197" s="887"/>
      <c r="X197" s="275">
        <f t="shared" si="10"/>
        <v>50742</v>
      </c>
      <c r="Z197" s="158">
        <v>406000700</v>
      </c>
      <c r="AA197" s="159">
        <v>850.33</v>
      </c>
      <c r="AB197" s="81"/>
    </row>
    <row r="198" spans="1:28" ht="74.25" customHeight="1" x14ac:dyDescent="0.25">
      <c r="A198" s="284"/>
      <c r="B198" s="284"/>
      <c r="C198" s="284"/>
      <c r="D198" s="284"/>
      <c r="E198" s="284"/>
      <c r="F198" s="284"/>
      <c r="G198" s="284"/>
      <c r="H198" s="284"/>
      <c r="I198" s="284"/>
      <c r="J198" s="284"/>
      <c r="K198" s="284"/>
      <c r="L198" s="284"/>
      <c r="M198" s="284"/>
      <c r="N198" s="284"/>
      <c r="O198" s="284" t="s">
        <v>242</v>
      </c>
      <c r="P198" s="284" t="s">
        <v>242</v>
      </c>
      <c r="Q198" s="284" t="s">
        <v>242</v>
      </c>
      <c r="R198" s="284"/>
      <c r="S198" s="284"/>
      <c r="T198" s="284"/>
      <c r="U198" s="344" t="s">
        <v>576</v>
      </c>
      <c r="V198" s="344" t="s">
        <v>284</v>
      </c>
      <c r="W198" s="886" t="s">
        <v>960</v>
      </c>
      <c r="X198" s="275">
        <f t="shared" si="10"/>
        <v>70336</v>
      </c>
      <c r="Z198" s="158">
        <v>406023100</v>
      </c>
      <c r="AA198" s="159">
        <v>1178.69</v>
      </c>
      <c r="AB198" s="81"/>
    </row>
    <row r="199" spans="1:28" ht="73.5" customHeight="1" x14ac:dyDescent="0.25">
      <c r="A199" s="284"/>
      <c r="B199" s="284"/>
      <c r="C199" s="284"/>
      <c r="D199" s="284"/>
      <c r="E199" s="284"/>
      <c r="F199" s="284"/>
      <c r="G199" s="284"/>
      <c r="H199" s="284"/>
      <c r="I199" s="284"/>
      <c r="J199" s="284"/>
      <c r="K199" s="284"/>
      <c r="L199" s="284"/>
      <c r="M199" s="284"/>
      <c r="N199" s="284"/>
      <c r="O199" s="284" t="s">
        <v>242</v>
      </c>
      <c r="P199" s="284" t="s">
        <v>242</v>
      </c>
      <c r="Q199" s="284" t="s">
        <v>242</v>
      </c>
      <c r="R199" s="284"/>
      <c r="S199" s="284"/>
      <c r="T199" s="284"/>
      <c r="U199" s="344" t="s">
        <v>577</v>
      </c>
      <c r="V199" s="344" t="s">
        <v>284</v>
      </c>
      <c r="W199" s="887"/>
      <c r="X199" s="275">
        <f t="shared" si="10"/>
        <v>129017</v>
      </c>
      <c r="Z199" s="158">
        <v>406023200</v>
      </c>
      <c r="AA199" s="159">
        <v>2162.08</v>
      </c>
      <c r="AB199" s="81"/>
    </row>
    <row r="200" spans="1:28" ht="24.4" customHeight="1" x14ac:dyDescent="0.25">
      <c r="A200" s="284" t="s">
        <v>242</v>
      </c>
      <c r="B200" s="284" t="s">
        <v>242</v>
      </c>
      <c r="C200" s="284" t="s">
        <v>242</v>
      </c>
      <c r="D200" s="284"/>
      <c r="E200" s="284"/>
      <c r="F200" s="284"/>
      <c r="G200" s="284" t="s">
        <v>242</v>
      </c>
      <c r="H200" s="284" t="s">
        <v>242</v>
      </c>
      <c r="I200" s="284" t="s">
        <v>242</v>
      </c>
      <c r="J200" s="284"/>
      <c r="K200" s="284"/>
      <c r="L200" s="284"/>
      <c r="M200" s="284"/>
      <c r="N200" s="284"/>
      <c r="O200" s="284"/>
      <c r="P200" s="284"/>
      <c r="Q200" s="284"/>
      <c r="R200" s="284"/>
      <c r="S200" s="284"/>
      <c r="T200" s="284"/>
      <c r="U200" s="344" t="s">
        <v>394</v>
      </c>
      <c r="V200" s="344" t="s">
        <v>284</v>
      </c>
      <c r="W200" s="160" t="s">
        <v>961</v>
      </c>
      <c r="X200" s="275">
        <f t="shared" si="10"/>
        <v>2834</v>
      </c>
      <c r="Z200" s="158">
        <v>406015500</v>
      </c>
      <c r="AA200" s="159">
        <v>47.49</v>
      </c>
      <c r="AB200" s="81"/>
    </row>
    <row r="201" spans="1:28" ht="36.75" customHeight="1" x14ac:dyDescent="0.25">
      <c r="A201" s="284"/>
      <c r="B201" s="284"/>
      <c r="C201" s="284"/>
      <c r="D201" s="284"/>
      <c r="E201" s="284"/>
      <c r="F201" s="284"/>
      <c r="G201" s="284"/>
      <c r="H201" s="284"/>
      <c r="I201" s="284"/>
      <c r="J201" s="284"/>
      <c r="K201" s="284"/>
      <c r="L201" s="284"/>
      <c r="M201" s="284" t="s">
        <v>242</v>
      </c>
      <c r="N201" s="284" t="s">
        <v>242</v>
      </c>
      <c r="O201" s="284" t="s">
        <v>242</v>
      </c>
      <c r="P201" s="284" t="s">
        <v>242</v>
      </c>
      <c r="Q201" s="284" t="s">
        <v>242</v>
      </c>
      <c r="R201" s="284"/>
      <c r="S201" s="284"/>
      <c r="T201" s="284"/>
      <c r="U201" s="344" t="s">
        <v>308</v>
      </c>
      <c r="V201" s="344" t="s">
        <v>284</v>
      </c>
      <c r="W201" s="160" t="s">
        <v>962</v>
      </c>
      <c r="X201" s="275">
        <f t="shared" si="10"/>
        <v>3212</v>
      </c>
      <c r="Z201" s="158">
        <v>406002400</v>
      </c>
      <c r="AA201" s="159">
        <v>53.83</v>
      </c>
      <c r="AB201" s="81"/>
    </row>
    <row r="202" spans="1:28" ht="13.5" customHeight="1" x14ac:dyDescent="0.25">
      <c r="A202" s="284"/>
      <c r="B202" s="284"/>
      <c r="C202" s="284"/>
      <c r="D202" s="284"/>
      <c r="E202" s="284"/>
      <c r="F202" s="284"/>
      <c r="G202" s="284"/>
      <c r="H202" s="284"/>
      <c r="I202" s="284"/>
      <c r="J202" s="284"/>
      <c r="K202" s="284"/>
      <c r="L202" s="284"/>
      <c r="M202" s="284"/>
      <c r="N202" s="284"/>
      <c r="O202" s="284"/>
      <c r="P202" s="284"/>
      <c r="Q202" s="284"/>
      <c r="R202" s="284"/>
      <c r="S202" s="284"/>
      <c r="T202" s="284"/>
      <c r="U202" s="261"/>
      <c r="V202" s="262"/>
      <c r="W202" s="263" t="s">
        <v>353</v>
      </c>
      <c r="X202" s="308"/>
      <c r="Z202" s="164"/>
      <c r="AA202" s="165"/>
      <c r="AB202" s="81"/>
    </row>
    <row r="203" spans="1:28" x14ac:dyDescent="0.25">
      <c r="A203" s="284"/>
      <c r="B203" s="284"/>
      <c r="C203" s="284"/>
      <c r="D203" s="284"/>
      <c r="E203" s="284"/>
      <c r="F203" s="284"/>
      <c r="G203" s="284"/>
      <c r="H203" s="284"/>
      <c r="I203" s="284"/>
      <c r="J203" s="284"/>
      <c r="K203" s="284"/>
      <c r="L203" s="284"/>
      <c r="M203" s="284" t="s">
        <v>242</v>
      </c>
      <c r="N203" s="284" t="s">
        <v>242</v>
      </c>
      <c r="O203" s="284" t="s">
        <v>242</v>
      </c>
      <c r="P203" s="284" t="s">
        <v>242</v>
      </c>
      <c r="Q203" s="284" t="s">
        <v>242</v>
      </c>
      <c r="R203" s="284"/>
      <c r="S203" s="284"/>
      <c r="T203" s="284"/>
      <c r="U203" s="261"/>
      <c r="V203" s="273"/>
      <c r="W203" s="267" t="s">
        <v>354</v>
      </c>
      <c r="X203" s="312">
        <f>AA203</f>
        <v>3.0000000000000027E-2</v>
      </c>
      <c r="Z203" s="162" t="s">
        <v>762</v>
      </c>
      <c r="AA203" s="163">
        <v>3.0000000000000027E-2</v>
      </c>
      <c r="AB203" s="81"/>
    </row>
    <row r="204" spans="1:28" x14ac:dyDescent="0.25">
      <c r="A204" s="284"/>
      <c r="B204" s="284"/>
      <c r="C204" s="284"/>
      <c r="D204" s="284"/>
      <c r="E204" s="284"/>
      <c r="F204" s="284"/>
      <c r="G204" s="284"/>
      <c r="H204" s="284"/>
      <c r="I204" s="284"/>
      <c r="J204" s="284"/>
      <c r="K204" s="284"/>
      <c r="L204" s="284"/>
      <c r="M204" s="284" t="s">
        <v>242</v>
      </c>
      <c r="N204" s="284" t="s">
        <v>242</v>
      </c>
      <c r="O204" s="284" t="s">
        <v>242</v>
      </c>
      <c r="P204" s="284" t="s">
        <v>242</v>
      </c>
      <c r="Q204" s="284" t="s">
        <v>242</v>
      </c>
      <c r="R204" s="284"/>
      <c r="S204" s="284"/>
      <c r="T204" s="284"/>
      <c r="U204" s="261"/>
      <c r="V204" s="273"/>
      <c r="W204" s="267" t="s">
        <v>355</v>
      </c>
      <c r="X204" s="312">
        <f>AA204</f>
        <v>4.0000000000000036E-2</v>
      </c>
      <c r="Z204" s="162" t="s">
        <v>763</v>
      </c>
      <c r="AA204" s="163">
        <v>4.0000000000000036E-2</v>
      </c>
      <c r="AB204" s="81"/>
    </row>
    <row r="205" spans="1:28" x14ac:dyDescent="0.25">
      <c r="A205" s="284"/>
      <c r="B205" s="284"/>
      <c r="C205" s="284"/>
      <c r="D205" s="284"/>
      <c r="E205" s="284"/>
      <c r="F205" s="284"/>
      <c r="G205" s="284"/>
      <c r="H205" s="284"/>
      <c r="I205" s="284"/>
      <c r="J205" s="284"/>
      <c r="K205" s="284"/>
      <c r="L205" s="284"/>
      <c r="M205" s="284" t="s">
        <v>242</v>
      </c>
      <c r="N205" s="284" t="s">
        <v>242</v>
      </c>
      <c r="O205" s="284" t="s">
        <v>242</v>
      </c>
      <c r="P205" s="284" t="s">
        <v>242</v>
      </c>
      <c r="Q205" s="284" t="s">
        <v>242</v>
      </c>
      <c r="R205" s="284"/>
      <c r="S205" s="284"/>
      <c r="T205" s="284"/>
      <c r="U205" s="261"/>
      <c r="V205" s="273"/>
      <c r="W205" s="267" t="s">
        <v>356</v>
      </c>
      <c r="X205" s="312">
        <f>AA205</f>
        <v>6.0000000000000053E-2</v>
      </c>
      <c r="Z205" s="162" t="s">
        <v>764</v>
      </c>
      <c r="AA205" s="163">
        <v>6.0000000000000053E-2</v>
      </c>
      <c r="AB205" s="81"/>
    </row>
    <row r="206" spans="1:28" x14ac:dyDescent="0.25">
      <c r="A206" s="284"/>
      <c r="B206" s="284"/>
      <c r="C206" s="284"/>
      <c r="D206" s="284"/>
      <c r="E206" s="284"/>
      <c r="F206" s="284"/>
      <c r="G206" s="284"/>
      <c r="H206" s="284"/>
      <c r="I206" s="284"/>
      <c r="J206" s="284"/>
      <c r="K206" s="284"/>
      <c r="L206" s="284"/>
      <c r="M206" s="284" t="s">
        <v>242</v>
      </c>
      <c r="N206" s="284" t="s">
        <v>242</v>
      </c>
      <c r="O206" s="284" t="s">
        <v>242</v>
      </c>
      <c r="P206" s="284" t="s">
        <v>242</v>
      </c>
      <c r="Q206" s="284" t="s">
        <v>242</v>
      </c>
      <c r="R206" s="284"/>
      <c r="S206" s="284"/>
      <c r="T206" s="284"/>
      <c r="U206" s="261"/>
      <c r="V206" s="273"/>
      <c r="W206" s="267" t="s">
        <v>357</v>
      </c>
      <c r="X206" s="312">
        <f>AA206</f>
        <v>8.0000000000000071E-2</v>
      </c>
      <c r="Z206" s="162" t="s">
        <v>765</v>
      </c>
      <c r="AA206" s="163">
        <v>8.0000000000000071E-2</v>
      </c>
      <c r="AB206" s="81"/>
    </row>
    <row r="207" spans="1:28" ht="12.75" customHeight="1" x14ac:dyDescent="0.25">
      <c r="A207" s="284"/>
      <c r="B207" s="284"/>
      <c r="C207" s="284"/>
      <c r="D207" s="284"/>
      <c r="E207" s="284"/>
      <c r="F207" s="284"/>
      <c r="G207" s="284"/>
      <c r="H207" s="284"/>
      <c r="I207" s="284"/>
      <c r="J207" s="284"/>
      <c r="K207" s="284"/>
      <c r="L207" s="284"/>
      <c r="M207" s="284"/>
      <c r="N207" s="284"/>
      <c r="O207" s="284"/>
      <c r="P207" s="284"/>
      <c r="Q207" s="284"/>
      <c r="R207" s="284"/>
      <c r="S207" s="284"/>
      <c r="T207" s="284"/>
      <c r="U207" s="261"/>
      <c r="V207" s="262"/>
      <c r="W207" s="263" t="s">
        <v>391</v>
      </c>
      <c r="X207" s="308"/>
      <c r="Z207" s="164"/>
      <c r="AA207" s="165"/>
      <c r="AB207" s="81"/>
    </row>
    <row r="208" spans="1:28" ht="57.75" customHeight="1" x14ac:dyDescent="0.25">
      <c r="A208" s="284" t="s">
        <v>242</v>
      </c>
      <c r="B208" s="284" t="s">
        <v>242</v>
      </c>
      <c r="C208" s="284" t="s">
        <v>242</v>
      </c>
      <c r="D208" s="284" t="s">
        <v>242</v>
      </c>
      <c r="E208" s="284" t="s">
        <v>242</v>
      </c>
      <c r="F208" s="284" t="s">
        <v>242</v>
      </c>
      <c r="G208" s="284"/>
      <c r="H208" s="284"/>
      <c r="I208" s="284"/>
      <c r="J208" s="284"/>
      <c r="K208" s="284"/>
      <c r="L208" s="284"/>
      <c r="M208" s="284" t="s">
        <v>242</v>
      </c>
      <c r="N208" s="284" t="s">
        <v>430</v>
      </c>
      <c r="O208" s="284"/>
      <c r="P208" s="284"/>
      <c r="Q208" s="284"/>
      <c r="R208" s="284"/>
      <c r="S208" s="284"/>
      <c r="T208" s="284"/>
      <c r="U208" s="344" t="s">
        <v>392</v>
      </c>
      <c r="V208" s="344" t="s">
        <v>284</v>
      </c>
      <c r="W208" s="160" t="s">
        <v>685</v>
      </c>
      <c r="X208" s="275">
        <f t="shared" ref="X208:X219" si="11">ROUND(AA208*РАСЧЕТНЫЙ_КОЭФФИЦИЕНТ,0)</f>
        <v>1715</v>
      </c>
      <c r="Z208" s="158">
        <v>407410800</v>
      </c>
      <c r="AA208" s="159">
        <v>28.74</v>
      </c>
      <c r="AB208" s="81"/>
    </row>
    <row r="209" spans="1:28" ht="67.5" customHeight="1" x14ac:dyDescent="0.25">
      <c r="A209" s="284" t="s">
        <v>242</v>
      </c>
      <c r="B209" s="284" t="s">
        <v>242</v>
      </c>
      <c r="C209" s="284" t="s">
        <v>242</v>
      </c>
      <c r="D209" s="284" t="s">
        <v>242</v>
      </c>
      <c r="E209" s="284" t="s">
        <v>242</v>
      </c>
      <c r="F209" s="284" t="s">
        <v>242</v>
      </c>
      <c r="G209" s="284"/>
      <c r="H209" s="284"/>
      <c r="I209" s="284"/>
      <c r="J209" s="284"/>
      <c r="K209" s="284"/>
      <c r="L209" s="284"/>
      <c r="M209" s="284" t="s">
        <v>242</v>
      </c>
      <c r="N209" s="284" t="s">
        <v>430</v>
      </c>
      <c r="O209" s="284"/>
      <c r="P209" s="284"/>
      <c r="Q209" s="284"/>
      <c r="R209" s="284"/>
      <c r="S209" s="284"/>
      <c r="T209" s="284"/>
      <c r="U209" s="344" t="s">
        <v>393</v>
      </c>
      <c r="V209" s="344" t="s">
        <v>284</v>
      </c>
      <c r="W209" s="160" t="s">
        <v>684</v>
      </c>
      <c r="X209" s="275">
        <f t="shared" si="11"/>
        <v>2719</v>
      </c>
      <c r="Z209" s="158">
        <v>401930200</v>
      </c>
      <c r="AA209" s="159">
        <v>45.56</v>
      </c>
      <c r="AB209" s="81"/>
    </row>
    <row r="210" spans="1:28" ht="10.5" customHeight="1" x14ac:dyDescent="0.25">
      <c r="A210" s="284"/>
      <c r="B210" s="284"/>
      <c r="C210" s="284"/>
      <c r="D210" s="284"/>
      <c r="E210" s="284"/>
      <c r="F210" s="284"/>
      <c r="G210" s="284" t="s">
        <v>242</v>
      </c>
      <c r="H210" s="284" t="s">
        <v>242</v>
      </c>
      <c r="I210" s="284" t="s">
        <v>242</v>
      </c>
      <c r="J210" s="284" t="s">
        <v>242</v>
      </c>
      <c r="K210" s="284" t="s">
        <v>242</v>
      </c>
      <c r="L210" s="284" t="s">
        <v>242</v>
      </c>
      <c r="M210" s="284"/>
      <c r="N210" s="284"/>
      <c r="O210" s="284"/>
      <c r="P210" s="284"/>
      <c r="Q210" s="284"/>
      <c r="R210" s="284"/>
      <c r="S210" s="284"/>
      <c r="T210" s="284"/>
      <c r="U210" s="344" t="s">
        <v>703</v>
      </c>
      <c r="V210" s="274" t="s">
        <v>284</v>
      </c>
      <c r="W210" s="911" t="s">
        <v>963</v>
      </c>
      <c r="X210" s="275">
        <f t="shared" si="11"/>
        <v>10651</v>
      </c>
      <c r="Z210" s="158">
        <v>415700107</v>
      </c>
      <c r="AA210" s="159">
        <v>178.49</v>
      </c>
      <c r="AB210" s="81"/>
    </row>
    <row r="211" spans="1:28" ht="10.5" customHeight="1" x14ac:dyDescent="0.25">
      <c r="A211" s="284" t="s">
        <v>242</v>
      </c>
      <c r="B211" s="284" t="s">
        <v>242</v>
      </c>
      <c r="C211" s="284" t="s">
        <v>242</v>
      </c>
      <c r="D211" s="284" t="s">
        <v>242</v>
      </c>
      <c r="E211" s="284" t="s">
        <v>242</v>
      </c>
      <c r="F211" s="284" t="s">
        <v>242</v>
      </c>
      <c r="G211" s="284"/>
      <c r="H211" s="284"/>
      <c r="I211" s="284"/>
      <c r="J211" s="284"/>
      <c r="K211" s="284"/>
      <c r="L211" s="284"/>
      <c r="M211" s="284"/>
      <c r="N211" s="284"/>
      <c r="O211" s="284"/>
      <c r="P211" s="284"/>
      <c r="Q211" s="284"/>
      <c r="R211" s="284"/>
      <c r="S211" s="284"/>
      <c r="T211" s="284"/>
      <c r="U211" s="344" t="s">
        <v>376</v>
      </c>
      <c r="V211" s="344" t="s">
        <v>284</v>
      </c>
      <c r="W211" s="912"/>
      <c r="X211" s="275">
        <f t="shared" si="11"/>
        <v>10232</v>
      </c>
      <c r="Z211" s="158">
        <v>407210500</v>
      </c>
      <c r="AA211" s="159">
        <v>171.47</v>
      </c>
      <c r="AB211" s="81"/>
    </row>
    <row r="212" spans="1:28" x14ac:dyDescent="0.25">
      <c r="A212" s="284"/>
      <c r="B212" s="284"/>
      <c r="C212" s="284"/>
      <c r="D212" s="284"/>
      <c r="E212" s="284"/>
      <c r="F212" s="284"/>
      <c r="G212" s="284"/>
      <c r="H212" s="284"/>
      <c r="I212" s="284"/>
      <c r="J212" s="284"/>
      <c r="K212" s="284"/>
      <c r="L212" s="284"/>
      <c r="M212" s="284" t="s">
        <v>242</v>
      </c>
      <c r="N212" s="284" t="s">
        <v>287</v>
      </c>
      <c r="O212" s="284" t="s">
        <v>242</v>
      </c>
      <c r="P212" s="284" t="s">
        <v>287</v>
      </c>
      <c r="Q212" s="284" t="s">
        <v>287</v>
      </c>
      <c r="R212" s="284"/>
      <c r="S212" s="284"/>
      <c r="T212" s="284"/>
      <c r="U212" s="344" t="s">
        <v>299</v>
      </c>
      <c r="V212" s="344" t="s">
        <v>284</v>
      </c>
      <c r="W212" s="299" t="s">
        <v>300</v>
      </c>
      <c r="X212" s="275">
        <f t="shared" si="11"/>
        <v>14170</v>
      </c>
      <c r="Z212" s="158">
        <v>406002300</v>
      </c>
      <c r="AA212" s="159">
        <v>237.46</v>
      </c>
      <c r="AB212" s="81"/>
    </row>
    <row r="213" spans="1:28" ht="47.25" customHeight="1" x14ac:dyDescent="0.25">
      <c r="A213" s="284"/>
      <c r="B213" s="284"/>
      <c r="C213" s="284"/>
      <c r="D213" s="284"/>
      <c r="E213" s="284"/>
      <c r="F213" s="284"/>
      <c r="G213" s="284"/>
      <c r="H213" s="284"/>
      <c r="I213" s="284"/>
      <c r="J213" s="284" t="s">
        <v>242</v>
      </c>
      <c r="K213" s="284" t="s">
        <v>242</v>
      </c>
      <c r="L213" s="284" t="s">
        <v>242</v>
      </c>
      <c r="M213" s="284"/>
      <c r="N213" s="284"/>
      <c r="O213" s="284"/>
      <c r="P213" s="284"/>
      <c r="Q213" s="284"/>
      <c r="R213" s="284"/>
      <c r="S213" s="284"/>
      <c r="T213" s="284"/>
      <c r="U213" s="344" t="s">
        <v>666</v>
      </c>
      <c r="V213" s="344" t="s">
        <v>284</v>
      </c>
      <c r="W213" s="342" t="s">
        <v>964</v>
      </c>
      <c r="X213" s="275">
        <f t="shared" si="11"/>
        <v>49624</v>
      </c>
      <c r="Z213" s="158">
        <v>3900205</v>
      </c>
      <c r="AA213" s="159">
        <v>831.6</v>
      </c>
      <c r="AB213" s="81"/>
    </row>
    <row r="214" spans="1:28" ht="14.25" customHeight="1" x14ac:dyDescent="0.25">
      <c r="A214" s="284"/>
      <c r="B214" s="284"/>
      <c r="C214" s="284"/>
      <c r="D214" s="284"/>
      <c r="E214" s="284"/>
      <c r="F214" s="284"/>
      <c r="G214" s="284" t="s">
        <v>242</v>
      </c>
      <c r="H214" s="284" t="s">
        <v>242</v>
      </c>
      <c r="I214" s="284" t="s">
        <v>242</v>
      </c>
      <c r="J214" s="284" t="s">
        <v>242</v>
      </c>
      <c r="K214" s="284" t="s">
        <v>242</v>
      </c>
      <c r="L214" s="284" t="s">
        <v>242</v>
      </c>
      <c r="M214" s="284" t="s">
        <v>242</v>
      </c>
      <c r="N214" s="284" t="s">
        <v>242</v>
      </c>
      <c r="O214" s="284" t="s">
        <v>242</v>
      </c>
      <c r="P214" s="284" t="s">
        <v>242</v>
      </c>
      <c r="Q214" s="284" t="s">
        <v>242</v>
      </c>
      <c r="R214" s="284"/>
      <c r="S214" s="284"/>
      <c r="T214" s="284"/>
      <c r="U214" s="344" t="s">
        <v>304</v>
      </c>
      <c r="V214" s="344" t="s">
        <v>284</v>
      </c>
      <c r="W214" s="890" t="s">
        <v>965</v>
      </c>
      <c r="X214" s="275">
        <f t="shared" si="11"/>
        <v>3043</v>
      </c>
      <c r="Z214" s="158">
        <v>403900800</v>
      </c>
      <c r="AA214" s="159">
        <v>50.99</v>
      </c>
      <c r="AB214" s="81"/>
    </row>
    <row r="215" spans="1:28" x14ac:dyDescent="0.25">
      <c r="A215" s="284" t="s">
        <v>242</v>
      </c>
      <c r="B215" s="284" t="s">
        <v>242</v>
      </c>
      <c r="C215" s="284" t="s">
        <v>242</v>
      </c>
      <c r="D215" s="284" t="s">
        <v>242</v>
      </c>
      <c r="E215" s="284" t="s">
        <v>242</v>
      </c>
      <c r="F215" s="284" t="s">
        <v>242</v>
      </c>
      <c r="G215" s="284"/>
      <c r="H215" s="284"/>
      <c r="I215" s="284"/>
      <c r="J215" s="284"/>
      <c r="K215" s="284"/>
      <c r="L215" s="284"/>
      <c r="M215" s="284"/>
      <c r="N215" s="284"/>
      <c r="O215" s="284"/>
      <c r="P215" s="284"/>
      <c r="Q215" s="284"/>
      <c r="R215" s="284"/>
      <c r="S215" s="284"/>
      <c r="T215" s="284"/>
      <c r="U215" s="344" t="s">
        <v>426</v>
      </c>
      <c r="V215" s="344" t="s">
        <v>284</v>
      </c>
      <c r="W215" s="891"/>
      <c r="X215" s="275">
        <f t="shared" si="11"/>
        <v>2834</v>
      </c>
      <c r="Z215" s="158">
        <v>403902300</v>
      </c>
      <c r="AA215" s="159">
        <v>47.49</v>
      </c>
      <c r="AB215" s="81"/>
    </row>
    <row r="216" spans="1:28" ht="33.75" x14ac:dyDescent="0.25">
      <c r="A216" s="284"/>
      <c r="B216" s="284"/>
      <c r="C216" s="284"/>
      <c r="D216" s="284"/>
      <c r="E216" s="284"/>
      <c r="F216" s="284"/>
      <c r="G216" s="284"/>
      <c r="H216" s="284"/>
      <c r="I216" s="284"/>
      <c r="J216" s="284"/>
      <c r="K216" s="284"/>
      <c r="L216" s="284"/>
      <c r="M216" s="284" t="s">
        <v>242</v>
      </c>
      <c r="N216" s="284" t="s">
        <v>242</v>
      </c>
      <c r="O216" s="284" t="s">
        <v>242</v>
      </c>
      <c r="P216" s="284" t="s">
        <v>242</v>
      </c>
      <c r="Q216" s="284" t="s">
        <v>242</v>
      </c>
      <c r="R216" s="284"/>
      <c r="S216" s="284"/>
      <c r="T216" s="284"/>
      <c r="U216" s="344" t="s">
        <v>305</v>
      </c>
      <c r="V216" s="344" t="s">
        <v>284</v>
      </c>
      <c r="W216" s="160" t="s">
        <v>966</v>
      </c>
      <c r="X216" s="275">
        <f t="shared" si="11"/>
        <v>0</v>
      </c>
      <c r="Z216" s="158">
        <v>403900500</v>
      </c>
      <c r="AA216" s="159">
        <v>0</v>
      </c>
      <c r="AB216" s="81"/>
    </row>
    <row r="217" spans="1:28" ht="33.75" x14ac:dyDescent="0.25">
      <c r="A217" s="284"/>
      <c r="B217" s="284"/>
      <c r="C217" s="284"/>
      <c r="D217" s="284" t="s">
        <v>242</v>
      </c>
      <c r="E217" s="284" t="s">
        <v>242</v>
      </c>
      <c r="F217" s="284" t="s">
        <v>242</v>
      </c>
      <c r="G217" s="284"/>
      <c r="H217" s="284"/>
      <c r="I217" s="284"/>
      <c r="J217" s="284" t="s">
        <v>242</v>
      </c>
      <c r="K217" s="284" t="s">
        <v>242</v>
      </c>
      <c r="L217" s="284" t="s">
        <v>242</v>
      </c>
      <c r="M217" s="284"/>
      <c r="N217" s="284"/>
      <c r="O217" s="284"/>
      <c r="P217" s="284"/>
      <c r="Q217" s="284"/>
      <c r="R217" s="284"/>
      <c r="S217" s="284"/>
      <c r="T217" s="284"/>
      <c r="U217" s="344" t="s">
        <v>665</v>
      </c>
      <c r="V217" s="344" t="s">
        <v>284</v>
      </c>
      <c r="W217" s="166" t="s">
        <v>967</v>
      </c>
      <c r="X217" s="275">
        <f t="shared" si="11"/>
        <v>14598</v>
      </c>
      <c r="Z217" s="158">
        <v>403903000</v>
      </c>
      <c r="AA217" s="159">
        <v>244.63</v>
      </c>
      <c r="AB217" s="81"/>
    </row>
    <row r="218" spans="1:28" ht="34.5" customHeight="1" x14ac:dyDescent="0.25">
      <c r="A218" s="304"/>
      <c r="B218" s="304"/>
      <c r="C218" s="304"/>
      <c r="D218" s="304" t="s">
        <v>242</v>
      </c>
      <c r="E218" s="304" t="s">
        <v>242</v>
      </c>
      <c r="F218" s="304" t="s">
        <v>242</v>
      </c>
      <c r="G218" s="304"/>
      <c r="H218" s="304"/>
      <c r="I218" s="304"/>
      <c r="J218" s="304" t="s">
        <v>242</v>
      </c>
      <c r="K218" s="304" t="s">
        <v>242</v>
      </c>
      <c r="L218" s="304" t="s">
        <v>242</v>
      </c>
      <c r="M218" s="304" t="s">
        <v>242</v>
      </c>
      <c r="N218" s="304" t="s">
        <v>242</v>
      </c>
      <c r="O218" s="304" t="s">
        <v>242</v>
      </c>
      <c r="P218" s="304" t="s">
        <v>242</v>
      </c>
      <c r="Q218" s="304" t="s">
        <v>242</v>
      </c>
      <c r="R218" s="284"/>
      <c r="S218" s="284"/>
      <c r="T218" s="284"/>
      <c r="U218" s="257" t="s">
        <v>1152</v>
      </c>
      <c r="V218" s="344" t="s">
        <v>307</v>
      </c>
      <c r="W218" s="337" t="s">
        <v>1153</v>
      </c>
      <c r="X218" s="275">
        <f>ROUND(AA218*РАСЧЕТНЫЙ_КОЭФФИЦИЕНТ,0)</f>
        <v>1230</v>
      </c>
      <c r="Z218" s="158">
        <v>418700477</v>
      </c>
      <c r="AA218" s="159">
        <v>20.61</v>
      </c>
      <c r="AB218" s="81"/>
    </row>
    <row r="219" spans="1:28" s="303" customFormat="1" ht="34.5" customHeight="1" x14ac:dyDescent="0.25">
      <c r="A219" s="304"/>
      <c r="B219" s="304"/>
      <c r="C219" s="304"/>
      <c r="D219" s="304" t="s">
        <v>242</v>
      </c>
      <c r="E219" s="304" t="s">
        <v>242</v>
      </c>
      <c r="F219" s="304" t="s">
        <v>242</v>
      </c>
      <c r="G219" s="304"/>
      <c r="H219" s="304"/>
      <c r="I219" s="304"/>
      <c r="J219" s="304" t="s">
        <v>242</v>
      </c>
      <c r="K219" s="304" t="s">
        <v>242</v>
      </c>
      <c r="L219" s="304" t="s">
        <v>242</v>
      </c>
      <c r="M219" s="304" t="s">
        <v>242</v>
      </c>
      <c r="N219" s="304" t="s">
        <v>242</v>
      </c>
      <c r="O219" s="304" t="s">
        <v>242</v>
      </c>
      <c r="P219" s="304" t="s">
        <v>242</v>
      </c>
      <c r="Q219" s="304" t="s">
        <v>242</v>
      </c>
      <c r="R219" s="284"/>
      <c r="S219" s="284"/>
      <c r="T219" s="284"/>
      <c r="U219" s="257" t="s">
        <v>1005</v>
      </c>
      <c r="V219" s="258" t="s">
        <v>284</v>
      </c>
      <c r="W219" s="297" t="s">
        <v>1019</v>
      </c>
      <c r="X219" s="275">
        <f t="shared" si="11"/>
        <v>4299</v>
      </c>
      <c r="Z219" s="158">
        <v>418700422</v>
      </c>
      <c r="AA219" s="159">
        <v>72.05</v>
      </c>
      <c r="AB219" s="81"/>
    </row>
    <row r="220" spans="1:28" ht="14.25" customHeight="1" x14ac:dyDescent="0.25">
      <c r="A220" s="284"/>
      <c r="B220" s="284"/>
      <c r="C220" s="284"/>
      <c r="D220" s="284"/>
      <c r="E220" s="284"/>
      <c r="F220" s="284"/>
      <c r="G220" s="284"/>
      <c r="H220" s="284"/>
      <c r="I220" s="284"/>
      <c r="J220" s="284"/>
      <c r="K220" s="284"/>
      <c r="L220" s="284"/>
      <c r="M220" s="284"/>
      <c r="N220" s="284"/>
      <c r="O220" s="284"/>
      <c r="P220" s="284"/>
      <c r="Q220" s="284"/>
      <c r="R220" s="284"/>
      <c r="S220" s="284"/>
      <c r="T220" s="284"/>
      <c r="U220" s="261"/>
      <c r="V220" s="262"/>
      <c r="W220" s="263" t="s">
        <v>358</v>
      </c>
      <c r="X220" s="308"/>
      <c r="Z220" s="164"/>
      <c r="AA220" s="165"/>
      <c r="AB220" s="81"/>
    </row>
    <row r="221" spans="1:28" ht="22.5" customHeight="1" x14ac:dyDescent="0.25">
      <c r="A221" s="284" t="s">
        <v>242</v>
      </c>
      <c r="B221" s="284" t="s">
        <v>242</v>
      </c>
      <c r="C221" s="284" t="s">
        <v>242</v>
      </c>
      <c r="D221" s="284" t="s">
        <v>242</v>
      </c>
      <c r="E221" s="284" t="s">
        <v>242</v>
      </c>
      <c r="F221" s="284" t="s">
        <v>242</v>
      </c>
      <c r="G221" s="284" t="s">
        <v>242</v>
      </c>
      <c r="H221" s="284" t="s">
        <v>242</v>
      </c>
      <c r="I221" s="284" t="s">
        <v>242</v>
      </c>
      <c r="J221" s="284" t="s">
        <v>242</v>
      </c>
      <c r="K221" s="284" t="s">
        <v>242</v>
      </c>
      <c r="L221" s="284" t="s">
        <v>242</v>
      </c>
      <c r="M221" s="284" t="s">
        <v>242</v>
      </c>
      <c r="N221" s="284" t="s">
        <v>242</v>
      </c>
      <c r="O221" s="284" t="s">
        <v>242</v>
      </c>
      <c r="P221" s="284" t="s">
        <v>242</v>
      </c>
      <c r="Q221" s="284" t="s">
        <v>242</v>
      </c>
      <c r="R221" s="284"/>
      <c r="S221" s="284"/>
      <c r="T221" s="284"/>
      <c r="U221" s="344" t="s">
        <v>359</v>
      </c>
      <c r="V221" s="344" t="s">
        <v>284</v>
      </c>
      <c r="W221" s="166" t="s">
        <v>968</v>
      </c>
      <c r="X221" s="275">
        <f>ROUND(AA221*РАСЧЕТНЫЙ_КОЭФФИЦИЕНТ,0)</f>
        <v>0</v>
      </c>
      <c r="Z221" s="158">
        <v>406002500</v>
      </c>
      <c r="AA221" s="159">
        <v>0</v>
      </c>
      <c r="AB221" s="81"/>
    </row>
    <row r="222" spans="1:28" ht="27" customHeight="1" x14ac:dyDescent="0.25">
      <c r="A222" s="284" t="s">
        <v>242</v>
      </c>
      <c r="B222" s="284" t="s">
        <v>242</v>
      </c>
      <c r="C222" s="284" t="s">
        <v>242</v>
      </c>
      <c r="D222" s="284" t="s">
        <v>242</v>
      </c>
      <c r="E222" s="284" t="s">
        <v>242</v>
      </c>
      <c r="F222" s="284" t="s">
        <v>242</v>
      </c>
      <c r="G222" s="284" t="s">
        <v>242</v>
      </c>
      <c r="H222" s="284" t="s">
        <v>242</v>
      </c>
      <c r="I222" s="284" t="s">
        <v>242</v>
      </c>
      <c r="J222" s="284" t="s">
        <v>242</v>
      </c>
      <c r="K222" s="284" t="s">
        <v>242</v>
      </c>
      <c r="L222" s="284" t="s">
        <v>242</v>
      </c>
      <c r="M222" s="284" t="s">
        <v>242</v>
      </c>
      <c r="N222" s="284" t="s">
        <v>242</v>
      </c>
      <c r="O222" s="284" t="s">
        <v>242</v>
      </c>
      <c r="P222" s="284" t="s">
        <v>242</v>
      </c>
      <c r="Q222" s="284" t="s">
        <v>242</v>
      </c>
      <c r="R222" s="284"/>
      <c r="S222" s="284"/>
      <c r="T222" s="284"/>
      <c r="U222" s="344" t="s">
        <v>360</v>
      </c>
      <c r="V222" s="344" t="s">
        <v>284</v>
      </c>
      <c r="W222" s="166" t="s">
        <v>969</v>
      </c>
      <c r="X222" s="275">
        <f>ROUND(AA222*РАСЧЕТНЫЙ_КОЭФФИЦИЕНТ,0)</f>
        <v>584</v>
      </c>
      <c r="Z222" s="158">
        <v>406002600</v>
      </c>
      <c r="AA222" s="159">
        <v>9.7799999999999994</v>
      </c>
      <c r="AB222" s="81"/>
    </row>
    <row r="223" spans="1:28" ht="21.75" customHeight="1" x14ac:dyDescent="0.25">
      <c r="A223" s="284" t="s">
        <v>242</v>
      </c>
      <c r="B223" s="284" t="s">
        <v>242</v>
      </c>
      <c r="C223" s="284" t="s">
        <v>242</v>
      </c>
      <c r="D223" s="284" t="s">
        <v>242</v>
      </c>
      <c r="E223" s="284" t="s">
        <v>242</v>
      </c>
      <c r="F223" s="284" t="s">
        <v>242</v>
      </c>
      <c r="G223" s="284" t="s">
        <v>242</v>
      </c>
      <c r="H223" s="284" t="s">
        <v>242</v>
      </c>
      <c r="I223" s="284" t="s">
        <v>242</v>
      </c>
      <c r="J223" s="284" t="s">
        <v>242</v>
      </c>
      <c r="K223" s="284" t="s">
        <v>242</v>
      </c>
      <c r="L223" s="284" t="s">
        <v>242</v>
      </c>
      <c r="M223" s="284" t="s">
        <v>242</v>
      </c>
      <c r="N223" s="284" t="s">
        <v>242</v>
      </c>
      <c r="O223" s="284" t="s">
        <v>242</v>
      </c>
      <c r="P223" s="284" t="s">
        <v>242</v>
      </c>
      <c r="Q223" s="284" t="s">
        <v>242</v>
      </c>
      <c r="R223" s="284"/>
      <c r="S223" s="284"/>
      <c r="T223" s="284"/>
      <c r="U223" s="344" t="s">
        <v>361</v>
      </c>
      <c r="V223" s="344" t="s">
        <v>284</v>
      </c>
      <c r="W223" s="160" t="s">
        <v>970</v>
      </c>
      <c r="X223" s="275">
        <f>ROUND(AA223*РАСЧЕТНЫЙ_КОЭФФИЦИЕНТ,0)</f>
        <v>778</v>
      </c>
      <c r="Z223" s="158">
        <v>406002700</v>
      </c>
      <c r="AA223" s="159">
        <v>13.04</v>
      </c>
      <c r="AB223" s="81"/>
    </row>
    <row r="224" spans="1:28" ht="22.5" customHeight="1" x14ac:dyDescent="0.25">
      <c r="A224" s="284" t="s">
        <v>242</v>
      </c>
      <c r="B224" s="284" t="s">
        <v>242</v>
      </c>
      <c r="C224" s="284" t="s">
        <v>242</v>
      </c>
      <c r="D224" s="284" t="s">
        <v>242</v>
      </c>
      <c r="E224" s="284" t="s">
        <v>242</v>
      </c>
      <c r="F224" s="284" t="s">
        <v>242</v>
      </c>
      <c r="G224" s="284" t="s">
        <v>242</v>
      </c>
      <c r="H224" s="284" t="s">
        <v>242</v>
      </c>
      <c r="I224" s="284" t="s">
        <v>242</v>
      </c>
      <c r="J224" s="284" t="s">
        <v>242</v>
      </c>
      <c r="K224" s="284" t="s">
        <v>242</v>
      </c>
      <c r="L224" s="284" t="s">
        <v>242</v>
      </c>
      <c r="M224" s="284" t="s">
        <v>242</v>
      </c>
      <c r="N224" s="284" t="s">
        <v>242</v>
      </c>
      <c r="O224" s="284" t="s">
        <v>242</v>
      </c>
      <c r="P224" s="284" t="s">
        <v>242</v>
      </c>
      <c r="Q224" s="284" t="s">
        <v>242</v>
      </c>
      <c r="R224" s="284"/>
      <c r="S224" s="284"/>
      <c r="T224" s="284"/>
      <c r="U224" s="344" t="s">
        <v>362</v>
      </c>
      <c r="V224" s="344" t="s">
        <v>284</v>
      </c>
      <c r="W224" s="160" t="s">
        <v>971</v>
      </c>
      <c r="X224" s="275">
        <f>ROUND(AA224*РАСЧЕТНЫЙ_КОЭФФИЦИЕНТ,0)</f>
        <v>1167</v>
      </c>
      <c r="Z224" s="158">
        <v>406002800</v>
      </c>
      <c r="AA224" s="159">
        <v>19.559999999999999</v>
      </c>
      <c r="AB224" s="81"/>
    </row>
    <row r="225" spans="1:28" ht="21.75" customHeight="1" x14ac:dyDescent="0.25">
      <c r="A225" s="284"/>
      <c r="B225" s="284"/>
      <c r="C225" s="284"/>
      <c r="D225" s="284"/>
      <c r="E225" s="284"/>
      <c r="F225" s="284"/>
      <c r="G225" s="284"/>
      <c r="H225" s="284"/>
      <c r="I225" s="284"/>
      <c r="J225" s="284" t="s">
        <v>242</v>
      </c>
      <c r="K225" s="284" t="s">
        <v>242</v>
      </c>
      <c r="L225" s="284" t="s">
        <v>242</v>
      </c>
      <c r="M225" s="284" t="s">
        <v>242</v>
      </c>
      <c r="N225" s="284" t="s">
        <v>242</v>
      </c>
      <c r="O225" s="284" t="s">
        <v>242</v>
      </c>
      <c r="P225" s="284" t="s">
        <v>242</v>
      </c>
      <c r="Q225" s="284" t="s">
        <v>242</v>
      </c>
      <c r="R225" s="284"/>
      <c r="S225" s="284"/>
      <c r="T225" s="284"/>
      <c r="U225" s="344" t="s">
        <v>363</v>
      </c>
      <c r="V225" s="344" t="s">
        <v>284</v>
      </c>
      <c r="W225" s="160" t="s">
        <v>972</v>
      </c>
      <c r="X225" s="275">
        <f>ROUND(AA225*РАСЧЕТНЫЙ_КОЭФФИЦИЕНТ,0)</f>
        <v>2137</v>
      </c>
      <c r="Z225" s="158">
        <v>406002900</v>
      </c>
      <c r="AA225" s="159">
        <v>35.82</v>
      </c>
      <c r="AB225" s="81"/>
    </row>
    <row r="226" spans="1:28" ht="15.75" customHeight="1" x14ac:dyDescent="0.25">
      <c r="A226" s="284"/>
      <c r="B226" s="284"/>
      <c r="C226" s="284"/>
      <c r="D226" s="284"/>
      <c r="E226" s="284"/>
      <c r="F226" s="284"/>
      <c r="G226" s="284"/>
      <c r="H226" s="284"/>
      <c r="I226" s="284"/>
      <c r="J226" s="284"/>
      <c r="K226" s="284"/>
      <c r="L226" s="284"/>
      <c r="M226" s="284"/>
      <c r="N226" s="284"/>
      <c r="O226" s="284"/>
      <c r="P226" s="284"/>
      <c r="Q226" s="284"/>
      <c r="R226" s="284"/>
      <c r="S226" s="284"/>
      <c r="T226" s="284"/>
      <c r="U226" s="261"/>
      <c r="V226" s="262"/>
      <c r="W226" s="263" t="s">
        <v>673</v>
      </c>
      <c r="X226" s="308"/>
      <c r="Z226" s="164"/>
      <c r="AA226" s="165"/>
      <c r="AB226" s="81"/>
    </row>
    <row r="227" spans="1:28" s="201" customFormat="1" ht="48.4" customHeight="1" x14ac:dyDescent="0.25">
      <c r="A227" s="287"/>
      <c r="B227" s="287"/>
      <c r="C227" s="287"/>
      <c r="D227" s="287"/>
      <c r="E227" s="287"/>
      <c r="F227" s="287"/>
      <c r="G227" s="287"/>
      <c r="H227" s="287"/>
      <c r="I227" s="287"/>
      <c r="J227" s="287"/>
      <c r="K227" s="287"/>
      <c r="L227" s="287"/>
      <c r="M227" s="287"/>
      <c r="N227" s="287"/>
      <c r="O227" s="287"/>
      <c r="P227" s="287"/>
      <c r="Q227" s="287"/>
      <c r="R227" s="287"/>
      <c r="S227" s="286" t="s">
        <v>242</v>
      </c>
      <c r="T227" s="286" t="s">
        <v>242</v>
      </c>
      <c r="U227" s="260" t="s">
        <v>884</v>
      </c>
      <c r="V227" s="260" t="s">
        <v>284</v>
      </c>
      <c r="W227" s="302" t="s">
        <v>885</v>
      </c>
      <c r="X227" s="275">
        <f>ROUND(AA227*РАСЧЕТНЫЙ_КОЭФФИЦИЕНТ,0)</f>
        <v>16507</v>
      </c>
      <c r="Z227" s="202">
        <v>3900217</v>
      </c>
      <c r="AA227" s="203">
        <v>276.63</v>
      </c>
      <c r="AB227" s="204"/>
    </row>
    <row r="228" spans="1:28" s="294" customFormat="1" ht="46.5" customHeight="1" x14ac:dyDescent="0.25">
      <c r="A228" s="284"/>
      <c r="B228" s="284"/>
      <c r="C228" s="284"/>
      <c r="D228" s="284"/>
      <c r="E228" s="284"/>
      <c r="F228" s="284"/>
      <c r="G228" s="284"/>
      <c r="H228" s="284"/>
      <c r="I228" s="284"/>
      <c r="J228" s="284"/>
      <c r="K228" s="284"/>
      <c r="L228" s="284"/>
      <c r="M228" s="284"/>
      <c r="N228" s="292"/>
      <c r="O228" s="284"/>
      <c r="P228" s="284"/>
      <c r="Q228" s="284"/>
      <c r="R228" s="286" t="s">
        <v>242</v>
      </c>
      <c r="S228" s="286" t="s">
        <v>242</v>
      </c>
      <c r="T228" s="286" t="s">
        <v>242</v>
      </c>
      <c r="U228" s="344" t="s">
        <v>986</v>
      </c>
      <c r="V228" s="344" t="s">
        <v>284</v>
      </c>
      <c r="W228" s="166" t="s">
        <v>1015</v>
      </c>
      <c r="X228" s="275">
        <f>ROUND(AA228*РАСЧЕТНЫЙ_КОЭФФИЦИЕНТ,0)</f>
        <v>4558</v>
      </c>
      <c r="Z228" s="158">
        <v>422000706</v>
      </c>
      <c r="AA228" s="159">
        <v>76.38</v>
      </c>
      <c r="AB228" s="81"/>
    </row>
    <row r="229" spans="1:28" ht="46.5" customHeight="1" x14ac:dyDescent="0.25">
      <c r="A229" s="284"/>
      <c r="B229" s="284"/>
      <c r="C229" s="284"/>
      <c r="D229" s="284"/>
      <c r="E229" s="284"/>
      <c r="F229" s="284"/>
      <c r="G229" s="284"/>
      <c r="H229" s="284"/>
      <c r="I229" s="284"/>
      <c r="J229" s="284"/>
      <c r="K229" s="284"/>
      <c r="L229" s="284"/>
      <c r="M229" s="284"/>
      <c r="N229" s="292"/>
      <c r="O229" s="284"/>
      <c r="P229" s="284"/>
      <c r="Q229" s="284"/>
      <c r="R229" s="286" t="s">
        <v>242</v>
      </c>
      <c r="S229" s="286" t="s">
        <v>242</v>
      </c>
      <c r="T229" s="286" t="s">
        <v>242</v>
      </c>
      <c r="U229" s="344" t="s">
        <v>364</v>
      </c>
      <c r="V229" s="344" t="s">
        <v>284</v>
      </c>
      <c r="W229" s="166" t="s">
        <v>973</v>
      </c>
      <c r="X229" s="275">
        <f>ROUND(AA229*РАСЧЕТНЫЙ_КОЭФФИЦИЕНТ,0)</f>
        <v>8712</v>
      </c>
      <c r="Z229" s="158">
        <v>476000100</v>
      </c>
      <c r="AA229" s="159">
        <v>145.99</v>
      </c>
      <c r="AB229" s="81"/>
    </row>
    <row r="230" spans="1:28" ht="12" customHeight="1" x14ac:dyDescent="0.25">
      <c r="A230" s="922" t="s">
        <v>592</v>
      </c>
      <c r="B230" s="922"/>
      <c r="C230" s="922"/>
      <c r="D230" s="922"/>
      <c r="E230" s="922"/>
      <c r="F230" s="922"/>
      <c r="G230" s="922"/>
      <c r="H230" s="922"/>
      <c r="I230" s="922"/>
      <c r="J230" s="922"/>
      <c r="K230" s="922"/>
      <c r="L230" s="922"/>
      <c r="M230" s="922"/>
      <c r="N230" s="922"/>
      <c r="O230" s="922"/>
      <c r="P230" s="922"/>
      <c r="Q230" s="922"/>
      <c r="R230" s="922"/>
      <c r="S230" s="922"/>
      <c r="T230" s="922"/>
      <c r="U230" s="922"/>
      <c r="V230" s="922"/>
      <c r="W230" s="922"/>
      <c r="X230" s="922"/>
      <c r="Z230" s="151"/>
      <c r="AA230" s="81"/>
      <c r="AB230" s="81"/>
    </row>
    <row r="231" spans="1:28" ht="10.5" customHeight="1" x14ac:dyDescent="0.25">
      <c r="A231" s="923" t="s">
        <v>692</v>
      </c>
      <c r="B231" s="910"/>
      <c r="C231" s="910"/>
      <c r="D231" s="910"/>
      <c r="E231" s="910"/>
      <c r="F231" s="910"/>
      <c r="G231" s="910"/>
      <c r="H231" s="910"/>
      <c r="I231" s="910"/>
      <c r="J231" s="910"/>
      <c r="K231" s="910"/>
      <c r="L231" s="910"/>
      <c r="M231" s="910"/>
      <c r="N231" s="910"/>
      <c r="O231" s="910"/>
      <c r="P231" s="910"/>
      <c r="Q231" s="910"/>
      <c r="R231" s="910"/>
      <c r="S231" s="910"/>
      <c r="T231" s="910"/>
      <c r="U231" s="910"/>
      <c r="V231" s="910"/>
      <c r="W231" s="910"/>
      <c r="X231" s="910"/>
      <c r="Z231" s="151"/>
      <c r="AA231" s="81"/>
      <c r="AB231" s="81"/>
    </row>
    <row r="232" spans="1:28" ht="11.25" customHeight="1" x14ac:dyDescent="0.25">
      <c r="A232" s="924" t="s">
        <v>366</v>
      </c>
      <c r="B232" s="924"/>
      <c r="C232" s="924"/>
      <c r="D232" s="924"/>
      <c r="E232" s="924"/>
      <c r="F232" s="924"/>
      <c r="G232" s="924"/>
      <c r="H232" s="924"/>
      <c r="I232" s="924"/>
      <c r="J232" s="924"/>
      <c r="K232" s="924"/>
      <c r="L232" s="924"/>
      <c r="M232" s="924"/>
      <c r="N232" s="924"/>
      <c r="O232" s="924"/>
      <c r="P232" s="924"/>
      <c r="Q232" s="924"/>
      <c r="R232" s="924"/>
      <c r="S232" s="924"/>
      <c r="T232" s="924"/>
      <c r="U232" s="924"/>
      <c r="V232" s="924"/>
      <c r="W232" s="924"/>
      <c r="X232" s="924"/>
      <c r="Z232" s="151"/>
      <c r="AA232" s="81"/>
      <c r="AB232" s="81"/>
    </row>
    <row r="233" spans="1:28" ht="12.75" customHeight="1" x14ac:dyDescent="0.25">
      <c r="A233" s="924" t="s">
        <v>367</v>
      </c>
      <c r="B233" s="924"/>
      <c r="C233" s="924"/>
      <c r="D233" s="924"/>
      <c r="E233" s="924"/>
      <c r="F233" s="924"/>
      <c r="G233" s="924"/>
      <c r="H233" s="924"/>
      <c r="I233" s="924"/>
      <c r="J233" s="924"/>
      <c r="K233" s="924"/>
      <c r="L233" s="924"/>
      <c r="M233" s="924"/>
      <c r="N233" s="924"/>
      <c r="O233" s="924"/>
      <c r="P233" s="924"/>
      <c r="Q233" s="924"/>
      <c r="R233" s="924"/>
      <c r="S233" s="924"/>
      <c r="T233" s="924"/>
      <c r="U233" s="924"/>
      <c r="V233" s="924"/>
      <c r="W233" s="924"/>
      <c r="X233" s="924"/>
      <c r="Z233" s="151"/>
      <c r="AA233" s="81"/>
      <c r="AB233" s="81"/>
    </row>
    <row r="234" spans="1:28" ht="20.25" customHeight="1" x14ac:dyDescent="0.25">
      <c r="A234" s="910" t="s">
        <v>721</v>
      </c>
      <c r="B234" s="910"/>
      <c r="C234" s="910"/>
      <c r="D234" s="910"/>
      <c r="E234" s="910"/>
      <c r="F234" s="910"/>
      <c r="G234" s="910"/>
      <c r="H234" s="910"/>
      <c r="I234" s="910"/>
      <c r="J234" s="910"/>
      <c r="K234" s="910"/>
      <c r="L234" s="910"/>
      <c r="M234" s="910"/>
      <c r="N234" s="910"/>
      <c r="O234" s="910"/>
      <c r="P234" s="910"/>
      <c r="Q234" s="910"/>
      <c r="R234" s="910"/>
      <c r="S234" s="910"/>
      <c r="T234" s="910"/>
      <c r="U234" s="910"/>
      <c r="V234" s="910"/>
      <c r="W234" s="910"/>
      <c r="X234" s="910"/>
      <c r="Z234" s="151"/>
      <c r="AA234" s="81"/>
      <c r="AB234" s="81"/>
    </row>
    <row r="235" spans="1:28" ht="3.75" customHeight="1" x14ac:dyDescent="0.25">
      <c r="A235" s="921"/>
      <c r="B235" s="921"/>
      <c r="C235" s="921"/>
      <c r="D235" s="921"/>
      <c r="E235" s="921"/>
      <c r="F235" s="921"/>
      <c r="G235" s="921"/>
      <c r="H235" s="921"/>
      <c r="I235" s="921"/>
      <c r="J235" s="921"/>
      <c r="K235" s="921"/>
      <c r="L235" s="921"/>
      <c r="M235" s="921"/>
      <c r="N235" s="921"/>
      <c r="O235" s="921"/>
      <c r="P235" s="921"/>
      <c r="Q235" s="921"/>
      <c r="R235" s="921"/>
      <c r="S235" s="921"/>
      <c r="T235" s="921"/>
      <c r="U235" s="921"/>
      <c r="V235" s="921"/>
      <c r="W235" s="921"/>
      <c r="X235" s="921"/>
      <c r="Z235" s="151"/>
      <c r="AA235" s="81"/>
      <c r="AB235" s="81"/>
    </row>
    <row r="236" spans="1:28" x14ac:dyDescent="0.25">
      <c r="A236" s="899" t="s">
        <v>277</v>
      </c>
      <c r="B236" s="899"/>
      <c r="C236" s="899"/>
      <c r="D236" s="899"/>
      <c r="E236" s="899"/>
      <c r="F236" s="899"/>
      <c r="G236" s="899"/>
      <c r="H236" s="899"/>
      <c r="I236" s="899"/>
      <c r="J236" s="899"/>
      <c r="K236" s="899"/>
      <c r="L236" s="899"/>
      <c r="M236" s="899"/>
      <c r="N236" s="899"/>
      <c r="O236" s="899"/>
      <c r="P236" s="899"/>
      <c r="Q236" s="899"/>
      <c r="R236" s="899"/>
      <c r="S236" s="899"/>
      <c r="T236" s="899"/>
      <c r="U236" s="899"/>
      <c r="V236" s="899"/>
      <c r="W236" s="899"/>
      <c r="X236" s="899"/>
      <c r="Z236" s="151"/>
      <c r="AA236" s="81"/>
      <c r="AB236" s="81"/>
    </row>
    <row r="237" spans="1:28" x14ac:dyDescent="0.25">
      <c r="A237" s="167"/>
      <c r="B237" s="167"/>
      <c r="C237" s="167"/>
      <c r="D237" s="167"/>
      <c r="E237" s="167"/>
      <c r="F237" s="167"/>
      <c r="G237" s="167"/>
      <c r="H237" s="167"/>
      <c r="I237" s="167"/>
      <c r="J237" s="167"/>
      <c r="K237" s="167"/>
      <c r="L237" s="167"/>
      <c r="M237" s="167"/>
      <c r="N237" s="167"/>
      <c r="O237" s="168"/>
      <c r="P237" s="168"/>
      <c r="Q237" s="168"/>
      <c r="R237" s="168"/>
      <c r="S237" s="167"/>
      <c r="T237" s="167"/>
      <c r="U237" s="167"/>
      <c r="V237" s="167"/>
      <c r="W237" s="167"/>
      <c r="X237" s="167"/>
      <c r="Z237" s="151"/>
      <c r="AA237" s="81"/>
      <c r="AB237" s="81"/>
    </row>
    <row r="238" spans="1:28" x14ac:dyDescent="0.25">
      <c r="A238" s="167"/>
      <c r="B238" s="167"/>
      <c r="C238" s="167"/>
      <c r="D238" s="167"/>
      <c r="E238" s="167"/>
      <c r="F238" s="167"/>
      <c r="G238" s="167"/>
      <c r="H238" s="167"/>
      <c r="I238" s="167"/>
      <c r="J238" s="167"/>
      <c r="K238" s="167"/>
      <c r="L238" s="167"/>
      <c r="M238" s="167"/>
      <c r="N238" s="167"/>
      <c r="O238" s="168"/>
      <c r="P238" s="168"/>
      <c r="Q238" s="168"/>
      <c r="R238" s="168"/>
      <c r="S238" s="167"/>
      <c r="T238" s="167"/>
      <c r="U238" s="167"/>
      <c r="V238" s="167"/>
      <c r="W238" s="167"/>
      <c r="X238" s="167"/>
      <c r="Z238" s="151"/>
      <c r="AA238" s="81"/>
      <c r="AB238" s="81"/>
    </row>
    <row r="239" spans="1:28" x14ac:dyDescent="0.25">
      <c r="A239" s="167"/>
      <c r="B239" s="167"/>
      <c r="C239" s="167"/>
      <c r="D239" s="167"/>
      <c r="E239" s="167"/>
      <c r="F239" s="167"/>
      <c r="G239" s="167"/>
      <c r="H239" s="167"/>
      <c r="I239" s="167"/>
      <c r="J239" s="167"/>
      <c r="K239" s="167"/>
      <c r="L239" s="167"/>
      <c r="M239" s="167"/>
      <c r="N239" s="167"/>
      <c r="O239" s="168"/>
      <c r="P239" s="168"/>
      <c r="Q239" s="168"/>
      <c r="R239" s="168"/>
      <c r="S239" s="167"/>
      <c r="T239" s="167"/>
      <c r="U239" s="167"/>
      <c r="V239" s="167"/>
      <c r="W239" s="167"/>
      <c r="X239" s="167"/>
      <c r="Z239" s="151"/>
      <c r="AA239" s="81"/>
      <c r="AB239" s="81"/>
    </row>
    <row r="240" spans="1:28" x14ac:dyDescent="0.25">
      <c r="A240" s="167"/>
      <c r="B240" s="167"/>
      <c r="C240" s="167"/>
      <c r="D240" s="167"/>
      <c r="E240" s="167"/>
      <c r="F240" s="167"/>
      <c r="G240" s="167"/>
      <c r="H240" s="167"/>
      <c r="I240" s="167"/>
      <c r="J240" s="167"/>
      <c r="K240" s="167"/>
      <c r="L240" s="167"/>
      <c r="M240" s="167"/>
      <c r="N240" s="167"/>
      <c r="O240" s="168"/>
      <c r="P240" s="168"/>
      <c r="Q240" s="168"/>
      <c r="R240" s="168"/>
      <c r="S240" s="167"/>
      <c r="T240" s="167"/>
      <c r="U240" s="167"/>
      <c r="V240" s="167"/>
      <c r="W240" s="167"/>
      <c r="X240" s="167"/>
      <c r="Z240" s="151"/>
      <c r="AA240" s="81"/>
      <c r="AB240" s="81"/>
    </row>
    <row r="241" spans="1:28" ht="19.5" customHeight="1" x14ac:dyDescent="0.25">
      <c r="A241" s="168" t="s">
        <v>2</v>
      </c>
      <c r="B241" s="168"/>
      <c r="C241" s="168"/>
      <c r="D241" s="168"/>
      <c r="E241" s="169"/>
      <c r="F241" s="168" t="s">
        <v>202</v>
      </c>
      <c r="G241" s="168"/>
      <c r="H241" s="168"/>
      <c r="I241" s="168"/>
      <c r="J241" s="168" t="s">
        <v>411</v>
      </c>
      <c r="K241" s="168"/>
      <c r="L241" s="168"/>
      <c r="M241" s="170" t="s">
        <v>278</v>
      </c>
      <c r="N241" s="168"/>
      <c r="O241" s="168" t="s">
        <v>6</v>
      </c>
      <c r="P241" s="168"/>
      <c r="Q241" s="168"/>
      <c r="R241" s="168"/>
      <c r="S241" s="168"/>
      <c r="T241" s="168"/>
      <c r="U241" s="168" t="s">
        <v>412</v>
      </c>
      <c r="V241" s="168"/>
      <c r="W241" s="168" t="s">
        <v>1156</v>
      </c>
      <c r="X241" s="168"/>
      <c r="Z241" s="151"/>
      <c r="AA241" s="81"/>
      <c r="AB241" s="81"/>
    </row>
    <row r="242" spans="1:28" x14ac:dyDescent="0.25">
      <c r="A242" s="148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68"/>
      <c r="P242" s="168"/>
      <c r="Q242" s="168"/>
      <c r="R242" s="168"/>
      <c r="S242" s="148"/>
      <c r="T242" s="148"/>
      <c r="U242" s="148"/>
      <c r="V242" s="148"/>
      <c r="W242" s="148"/>
      <c r="X242" s="148"/>
      <c r="Z242" s="151"/>
      <c r="AA242" s="81"/>
      <c r="AB242" s="81"/>
    </row>
    <row r="243" spans="1:28" hidden="1" x14ac:dyDescent="0.25">
      <c r="Z243" s="151"/>
      <c r="AA243" s="81"/>
      <c r="AB243" s="81"/>
    </row>
  </sheetData>
  <sheetProtection password="BE26" sheet="1" objects="1" scenarios="1"/>
  <protectedRanges>
    <protectedRange sqref="A1:G1" name="Диапазон1_7_1"/>
  </protectedRanges>
  <autoFilter ref="Z9:AA229"/>
  <mergeCells count="68">
    <mergeCell ref="A5:X5"/>
    <mergeCell ref="A235:X235"/>
    <mergeCell ref="W107:W108"/>
    <mergeCell ref="W109:W110"/>
    <mergeCell ref="W123:W124"/>
    <mergeCell ref="W125:W126"/>
    <mergeCell ref="A230:X230"/>
    <mergeCell ref="A231:X231"/>
    <mergeCell ref="A232:X232"/>
    <mergeCell ref="A233:X233"/>
    <mergeCell ref="W141:W142"/>
    <mergeCell ref="W157:W158"/>
    <mergeCell ref="W159:W160"/>
    <mergeCell ref="W161:W162"/>
    <mergeCell ref="W214:W215"/>
    <mergeCell ref="W119:W120"/>
    <mergeCell ref="W111:W112"/>
    <mergeCell ref="W113:W114"/>
    <mergeCell ref="W127:W128"/>
    <mergeCell ref="W129:W130"/>
    <mergeCell ref="W143:W144"/>
    <mergeCell ref="W135:W136"/>
    <mergeCell ref="W137:W138"/>
    <mergeCell ref="W133:W134"/>
    <mergeCell ref="W115:W116"/>
    <mergeCell ref="W117:W118"/>
    <mergeCell ref="W131:W132"/>
    <mergeCell ref="W121:W122"/>
    <mergeCell ref="A234:X234"/>
    <mergeCell ref="W139:W140"/>
    <mergeCell ref="W196:W197"/>
    <mergeCell ref="W198:W199"/>
    <mergeCell ref="W210:W211"/>
    <mergeCell ref="W145:W146"/>
    <mergeCell ref="W147:W148"/>
    <mergeCell ref="W149:W150"/>
    <mergeCell ref="A236:X236"/>
    <mergeCell ref="A6:X6"/>
    <mergeCell ref="A7:F7"/>
    <mergeCell ref="G7:L7"/>
    <mergeCell ref="M7:N8"/>
    <mergeCell ref="O7:Q8"/>
    <mergeCell ref="U7:U9"/>
    <mergeCell ref="V7:V9"/>
    <mergeCell ref="X7:X9"/>
    <mergeCell ref="A8:C8"/>
    <mergeCell ref="D8:F8"/>
    <mergeCell ref="G8:I8"/>
    <mergeCell ref="W7:W9"/>
    <mergeCell ref="W51:W52"/>
    <mergeCell ref="W53:W54"/>
    <mergeCell ref="W12:W15"/>
    <mergeCell ref="A4:X4"/>
    <mergeCell ref="W20:W21"/>
    <mergeCell ref="W105:W106"/>
    <mergeCell ref="A1:G1"/>
    <mergeCell ref="A2:X2"/>
    <mergeCell ref="W63:W64"/>
    <mergeCell ref="J8:L8"/>
    <mergeCell ref="W58:W59"/>
    <mergeCell ref="R7:T8"/>
    <mergeCell ref="W65:W66"/>
    <mergeCell ref="W17:W19"/>
    <mergeCell ref="W28:W29"/>
    <mergeCell ref="W103:W104"/>
    <mergeCell ref="V10:V11"/>
    <mergeCell ref="W10:W11"/>
    <mergeCell ref="V12:V15"/>
  </mergeCells>
  <hyperlinks>
    <hyperlink ref="A1:G1" location="Содержание!A1" display="Вернуться к содержанию"/>
  </hyperlinks>
  <pageMargins left="0.78740157480314965" right="0.39370078740157483" top="0.35433070866141736" bottom="0.35433070866141736" header="0.35433070866141736" footer="0.35433070866141736"/>
  <pageSetup paperSize="9" scale="46" fitToHeight="3" orientation="portrait" r:id="rId1"/>
  <rowBreaks count="1" manualBreakCount="1">
    <brk id="167" max="2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4"/>
  <sheetViews>
    <sheetView showRowColHeaders="0" zoomScaleNormal="100" zoomScaleSheetLayoutView="100" workbookViewId="0">
      <pane ySplit="1" topLeftCell="A2" activePane="bottomLeft" state="frozen"/>
      <selection pane="bottomLeft" activeCell="A12" sqref="A12:T12"/>
    </sheetView>
  </sheetViews>
  <sheetFormatPr defaultColWidth="0" defaultRowHeight="15" zeroHeight="1" x14ac:dyDescent="0.25"/>
  <cols>
    <col min="1" max="1" width="6.42578125" style="351" customWidth="1"/>
    <col min="2" max="2" width="6.28515625" style="351" customWidth="1"/>
    <col min="3" max="3" width="6.140625" style="351" customWidth="1"/>
    <col min="4" max="4" width="7" style="351" customWidth="1"/>
    <col min="5" max="5" width="6.7109375" style="351" customWidth="1"/>
    <col min="6" max="6" width="5.7109375" style="351" customWidth="1"/>
    <col min="7" max="8" width="6.5703125" style="351" customWidth="1"/>
    <col min="9" max="11" width="5.7109375" style="351" customWidth="1"/>
    <col min="12" max="12" width="6.140625" style="351" customWidth="1"/>
    <col min="13" max="15" width="5.7109375" style="351" customWidth="1"/>
    <col min="16" max="16" width="7.85546875" style="351" customWidth="1"/>
    <col min="17" max="18" width="5.7109375" style="351" customWidth="1"/>
    <col min="19" max="19" width="7.140625" style="351" customWidth="1"/>
    <col min="20" max="20" width="5.42578125" style="351" customWidth="1"/>
    <col min="21" max="16384" width="9.140625" style="351" hidden="1"/>
  </cols>
  <sheetData>
    <row r="1" spans="1:20" ht="21" x14ac:dyDescent="0.35">
      <c r="A1" s="501" t="s">
        <v>61</v>
      </c>
      <c r="B1" s="501"/>
      <c r="C1" s="501"/>
      <c r="D1" s="501"/>
      <c r="E1" s="359"/>
      <c r="F1" s="359" t="s">
        <v>0</v>
      </c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</row>
    <row r="2" spans="1:20" ht="18" customHeight="1" x14ac:dyDescent="0.35">
      <c r="A2" s="502" t="s">
        <v>1</v>
      </c>
      <c r="B2" s="502"/>
      <c r="C2" s="502"/>
      <c r="D2" s="502"/>
      <c r="E2" s="502"/>
      <c r="F2" s="502"/>
      <c r="G2" s="502"/>
      <c r="H2" s="502"/>
      <c r="I2" s="502"/>
      <c r="J2" s="502"/>
      <c r="K2" s="503"/>
      <c r="L2" s="503"/>
      <c r="M2" s="503"/>
      <c r="N2" s="503"/>
      <c r="O2" s="503"/>
      <c r="P2" s="503"/>
      <c r="Q2" s="503"/>
      <c r="R2" s="503"/>
      <c r="S2" s="503"/>
      <c r="T2" s="503"/>
    </row>
    <row r="3" spans="1:20" ht="194.45" customHeight="1" x14ac:dyDescent="0.25">
      <c r="A3" s="564" t="s">
        <v>710</v>
      </c>
      <c r="B3" s="564"/>
      <c r="C3" s="564"/>
      <c r="D3" s="564"/>
      <c r="E3" s="564"/>
      <c r="F3" s="564"/>
      <c r="G3" s="564"/>
      <c r="H3" s="564"/>
      <c r="I3" s="564"/>
      <c r="J3" s="564"/>
      <c r="K3" s="565"/>
      <c r="L3" s="565"/>
      <c r="M3" s="565"/>
      <c r="N3" s="565"/>
      <c r="O3" s="565"/>
      <c r="P3" s="565"/>
      <c r="Q3" s="565"/>
      <c r="R3" s="565"/>
      <c r="S3" s="565"/>
      <c r="T3" s="565"/>
    </row>
    <row r="4" spans="1:20" ht="16.5" customHeight="1" x14ac:dyDescent="0.25">
      <c r="A4" s="506" t="s">
        <v>8</v>
      </c>
      <c r="B4" s="506"/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506"/>
      <c r="O4" s="506"/>
      <c r="P4" s="506"/>
      <c r="Q4" s="506"/>
      <c r="R4" s="506"/>
      <c r="S4" s="506"/>
      <c r="T4" s="506"/>
    </row>
    <row r="5" spans="1:20" x14ac:dyDescent="0.25">
      <c r="A5" s="236"/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</row>
    <row r="6" spans="1:20" x14ac:dyDescent="0.25">
      <c r="A6" s="236"/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</row>
    <row r="7" spans="1:20" x14ac:dyDescent="0.25">
      <c r="A7" s="236"/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</row>
    <row r="8" spans="1:20" x14ac:dyDescent="0.25">
      <c r="A8" s="236"/>
      <c r="B8" s="236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</row>
    <row r="9" spans="1:20" x14ac:dyDescent="0.25">
      <c r="A9" s="236"/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</row>
    <row r="10" spans="1:20" ht="12" customHeight="1" x14ac:dyDescent="0.25">
      <c r="A10" s="236"/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</row>
    <row r="11" spans="1:20" ht="15" customHeight="1" thickBot="1" x14ac:dyDescent="0.3">
      <c r="A11" s="360" t="s">
        <v>2</v>
      </c>
      <c r="B11" s="360"/>
      <c r="C11" s="507" t="s">
        <v>3</v>
      </c>
      <c r="D11" s="507"/>
      <c r="E11" s="507"/>
      <c r="F11" s="507"/>
      <c r="G11" s="507"/>
      <c r="H11" s="507" t="s">
        <v>4</v>
      </c>
      <c r="I11" s="507"/>
      <c r="J11" s="507"/>
      <c r="K11" s="507"/>
      <c r="L11" s="507"/>
      <c r="M11" s="507" t="s">
        <v>5</v>
      </c>
      <c r="N11" s="507"/>
      <c r="O11" s="507"/>
      <c r="P11" s="507"/>
      <c r="Q11" s="507"/>
      <c r="R11" s="507" t="s">
        <v>6</v>
      </c>
      <c r="S11" s="507"/>
      <c r="T11" s="507"/>
    </row>
    <row r="12" spans="1:20" ht="15.75" thickBot="1" x14ac:dyDescent="0.3">
      <c r="A12" s="509" t="s">
        <v>11</v>
      </c>
      <c r="B12" s="509"/>
      <c r="C12" s="509"/>
      <c r="D12" s="509"/>
      <c r="E12" s="509"/>
      <c r="F12" s="509"/>
      <c r="G12" s="509"/>
      <c r="H12" s="509"/>
      <c r="I12" s="509"/>
      <c r="J12" s="509"/>
      <c r="K12" s="509"/>
      <c r="L12" s="509"/>
      <c r="M12" s="509"/>
      <c r="N12" s="509"/>
      <c r="O12" s="509"/>
      <c r="P12" s="509"/>
      <c r="Q12" s="509"/>
      <c r="R12" s="509"/>
      <c r="S12" s="509"/>
      <c r="T12" s="509"/>
    </row>
    <row r="13" spans="1:20" x14ac:dyDescent="0.25">
      <c r="A13" s="510" t="s">
        <v>7</v>
      </c>
      <c r="B13" s="511"/>
      <c r="C13" s="510" t="s">
        <v>7</v>
      </c>
      <c r="D13" s="514"/>
      <c r="E13" s="514"/>
      <c r="F13" s="514"/>
      <c r="G13" s="511"/>
      <c r="H13" s="510" t="s">
        <v>9</v>
      </c>
      <c r="I13" s="514"/>
      <c r="J13" s="514"/>
      <c r="K13" s="514"/>
      <c r="L13" s="511"/>
      <c r="M13" s="510" t="s">
        <v>9</v>
      </c>
      <c r="N13" s="514"/>
      <c r="O13" s="514"/>
      <c r="P13" s="514"/>
      <c r="Q13" s="511"/>
      <c r="R13" s="516" t="s">
        <v>10</v>
      </c>
      <c r="S13" s="517"/>
      <c r="T13" s="518"/>
    </row>
    <row r="14" spans="1:20" ht="15.75" thickBot="1" x14ac:dyDescent="0.3">
      <c r="A14" s="512"/>
      <c r="B14" s="513"/>
      <c r="C14" s="512"/>
      <c r="D14" s="515"/>
      <c r="E14" s="515"/>
      <c r="F14" s="515"/>
      <c r="G14" s="513"/>
      <c r="H14" s="512"/>
      <c r="I14" s="515"/>
      <c r="J14" s="515"/>
      <c r="K14" s="515"/>
      <c r="L14" s="513"/>
      <c r="M14" s="512"/>
      <c r="N14" s="515"/>
      <c r="O14" s="515"/>
      <c r="P14" s="515"/>
      <c r="Q14" s="513"/>
      <c r="R14" s="519"/>
      <c r="S14" s="520"/>
      <c r="T14" s="521"/>
    </row>
    <row r="15" spans="1:20" ht="15.75" thickBot="1" x14ac:dyDescent="0.3">
      <c r="A15" s="523" t="s">
        <v>1100</v>
      </c>
      <c r="B15" s="524"/>
      <c r="C15" s="361"/>
      <c r="D15" s="362" t="s">
        <v>1100</v>
      </c>
      <c r="E15" s="363"/>
      <c r="F15" s="363" t="s">
        <v>1101</v>
      </c>
      <c r="G15" s="364"/>
      <c r="H15" s="361"/>
      <c r="I15" s="365" t="s">
        <v>1100</v>
      </c>
      <c r="J15" s="363"/>
      <c r="K15" s="363" t="s">
        <v>1101</v>
      </c>
      <c r="L15" s="364"/>
      <c r="M15" s="361"/>
      <c r="N15" s="365" t="s">
        <v>1100</v>
      </c>
      <c r="O15" s="363"/>
      <c r="P15" s="363" t="s">
        <v>1101</v>
      </c>
      <c r="Q15" s="364"/>
      <c r="R15" s="523" t="s">
        <v>1100</v>
      </c>
      <c r="S15" s="524"/>
      <c r="T15" s="525"/>
    </row>
    <row r="16" spans="1:20" x14ac:dyDescent="0.25">
      <c r="A16" s="366"/>
      <c r="B16" s="367"/>
      <c r="C16" s="368"/>
      <c r="D16" s="228"/>
      <c r="E16" s="228"/>
      <c r="F16" s="228"/>
      <c r="G16" s="369"/>
      <c r="H16" s="368"/>
      <c r="I16" s="228"/>
      <c r="J16" s="228"/>
      <c r="K16" s="228"/>
      <c r="L16" s="370"/>
      <c r="M16" s="368"/>
      <c r="N16" s="228"/>
      <c r="O16" s="228"/>
      <c r="P16" s="228"/>
      <c r="Q16" s="370"/>
      <c r="R16" s="228"/>
      <c r="S16" s="228"/>
      <c r="T16" s="370"/>
    </row>
    <row r="17" spans="1:20" ht="22.9" customHeight="1" x14ac:dyDescent="0.25">
      <c r="A17" s="366"/>
      <c r="B17" s="367"/>
      <c r="C17" s="368"/>
      <c r="D17" s="228"/>
      <c r="E17" s="228"/>
      <c r="F17" s="228"/>
      <c r="G17" s="228"/>
      <c r="H17" s="368"/>
      <c r="I17" s="228"/>
      <c r="J17" s="228"/>
      <c r="K17" s="228"/>
      <c r="L17" s="370"/>
      <c r="M17" s="368"/>
      <c r="N17" s="228"/>
      <c r="O17" s="228"/>
      <c r="P17" s="228"/>
      <c r="Q17" s="370"/>
      <c r="R17" s="228"/>
      <c r="S17" s="228"/>
      <c r="T17" s="370"/>
    </row>
    <row r="18" spans="1:20" ht="21" customHeight="1" x14ac:dyDescent="0.25">
      <c r="A18" s="366"/>
      <c r="B18" s="367"/>
      <c r="C18" s="368"/>
      <c r="D18" s="228"/>
      <c r="E18" s="228"/>
      <c r="F18" s="228"/>
      <c r="G18" s="228"/>
      <c r="H18" s="368"/>
      <c r="I18" s="228"/>
      <c r="J18" s="228"/>
      <c r="K18" s="371"/>
      <c r="L18" s="372"/>
      <c r="M18" s="368"/>
      <c r="N18" s="228"/>
      <c r="O18" s="371"/>
      <c r="P18" s="371"/>
      <c r="Q18" s="370"/>
      <c r="R18" s="228"/>
      <c r="S18" s="228"/>
      <c r="T18" s="370"/>
    </row>
    <row r="19" spans="1:20" ht="22.9" customHeight="1" x14ac:dyDescent="0.25">
      <c r="A19" s="366"/>
      <c r="B19" s="367"/>
      <c r="C19" s="368"/>
      <c r="D19" s="228"/>
      <c r="E19" s="228"/>
      <c r="F19" s="228"/>
      <c r="G19" s="228"/>
      <c r="H19" s="368"/>
      <c r="I19" s="228"/>
      <c r="J19" s="228"/>
      <c r="K19" s="371"/>
      <c r="L19" s="372"/>
      <c r="M19" s="368"/>
      <c r="N19" s="228"/>
      <c r="O19" s="371"/>
      <c r="P19" s="371"/>
      <c r="Q19" s="370"/>
      <c r="R19" s="228"/>
      <c r="S19" s="228"/>
      <c r="T19" s="370"/>
    </row>
    <row r="20" spans="1:20" x14ac:dyDescent="0.25">
      <c r="A20" s="366"/>
      <c r="B20" s="367"/>
      <c r="C20" s="368"/>
      <c r="D20" s="228"/>
      <c r="E20" s="228"/>
      <c r="F20" s="228"/>
      <c r="G20" s="228"/>
      <c r="H20" s="368"/>
      <c r="I20" s="228"/>
      <c r="J20" s="228"/>
      <c r="K20" s="371"/>
      <c r="L20" s="372"/>
      <c r="M20" s="368"/>
      <c r="N20" s="228"/>
      <c r="O20" s="228"/>
      <c r="P20" s="228"/>
      <c r="Q20" s="370"/>
      <c r="R20" s="228"/>
      <c r="S20" s="228"/>
      <c r="T20" s="370"/>
    </row>
    <row r="21" spans="1:20" x14ac:dyDescent="0.25">
      <c r="A21" s="366"/>
      <c r="B21" s="367"/>
      <c r="C21" s="368"/>
      <c r="D21" s="228"/>
      <c r="E21" s="228"/>
      <c r="F21" s="228"/>
      <c r="G21" s="228"/>
      <c r="H21" s="368"/>
      <c r="I21" s="373"/>
      <c r="J21" s="373"/>
      <c r="K21" s="373"/>
      <c r="L21" s="374"/>
      <c r="M21" s="375"/>
      <c r="N21" s="373"/>
      <c r="O21" s="373"/>
      <c r="P21" s="373"/>
      <c r="Q21" s="374"/>
      <c r="R21" s="373"/>
      <c r="S21" s="373"/>
      <c r="T21" s="374"/>
    </row>
    <row r="22" spans="1:20" x14ac:dyDescent="0.25">
      <c r="A22" s="366"/>
      <c r="B22" s="367"/>
      <c r="C22" s="368"/>
      <c r="D22" s="228"/>
      <c r="E22" s="228"/>
      <c r="F22" s="228"/>
      <c r="G22" s="228"/>
      <c r="H22" s="368"/>
      <c r="I22" s="228"/>
      <c r="J22" s="228"/>
      <c r="K22" s="228"/>
      <c r="L22" s="370"/>
      <c r="M22" s="368"/>
      <c r="N22" s="228"/>
      <c r="O22" s="228"/>
      <c r="P22" s="228"/>
      <c r="Q22" s="370"/>
      <c r="R22" s="228"/>
      <c r="S22" s="228"/>
      <c r="T22" s="370"/>
    </row>
    <row r="23" spans="1:20" ht="12.6" customHeight="1" x14ac:dyDescent="0.25">
      <c r="A23" s="366"/>
      <c r="B23" s="367"/>
      <c r="C23" s="368"/>
      <c r="D23" s="228"/>
      <c r="E23" s="228"/>
      <c r="F23" s="228"/>
      <c r="G23" s="228"/>
      <c r="H23" s="368"/>
      <c r="I23" s="228"/>
      <c r="J23" s="228"/>
      <c r="K23" s="228"/>
      <c r="L23" s="370"/>
      <c r="M23" s="368"/>
      <c r="N23" s="228"/>
      <c r="O23" s="228"/>
      <c r="P23" s="228"/>
      <c r="Q23" s="370"/>
      <c r="R23" s="228"/>
      <c r="S23" s="228"/>
      <c r="T23" s="370"/>
    </row>
    <row r="24" spans="1:20" ht="24" customHeight="1" x14ac:dyDescent="0.25">
      <c r="A24" s="366"/>
      <c r="B24" s="367"/>
      <c r="C24" s="368"/>
      <c r="D24" s="228"/>
      <c r="E24" s="228"/>
      <c r="F24" s="228"/>
      <c r="G24" s="228"/>
      <c r="H24" s="368"/>
      <c r="I24" s="228"/>
      <c r="J24" s="228"/>
      <c r="K24" s="228"/>
      <c r="L24" s="370"/>
      <c r="M24" s="368"/>
      <c r="N24" s="228"/>
      <c r="O24" s="228"/>
      <c r="P24" s="228"/>
      <c r="Q24" s="370"/>
      <c r="R24" s="228"/>
      <c r="S24" s="228"/>
      <c r="T24" s="370"/>
    </row>
    <row r="25" spans="1:20" ht="25.15" customHeight="1" x14ac:dyDescent="0.25">
      <c r="A25" s="366"/>
      <c r="B25" s="367"/>
      <c r="C25" s="368"/>
      <c r="D25" s="228"/>
      <c r="E25" s="228"/>
      <c r="F25" s="228"/>
      <c r="G25" s="228"/>
      <c r="H25" s="368"/>
      <c r="I25" s="228"/>
      <c r="J25" s="228"/>
      <c r="K25" s="228"/>
      <c r="L25" s="370"/>
      <c r="M25" s="368"/>
      <c r="N25" s="228"/>
      <c r="O25" s="228"/>
      <c r="P25" s="228"/>
      <c r="Q25" s="370"/>
      <c r="R25" s="228"/>
      <c r="S25" s="228"/>
      <c r="T25" s="370"/>
    </row>
    <row r="26" spans="1:20" ht="24" customHeight="1" x14ac:dyDescent="0.25">
      <c r="A26" s="366"/>
      <c r="B26" s="367"/>
      <c r="C26" s="368"/>
      <c r="D26" s="228"/>
      <c r="E26" s="228"/>
      <c r="F26" s="228"/>
      <c r="G26" s="228"/>
      <c r="H26" s="368"/>
      <c r="I26" s="228"/>
      <c r="J26" s="228"/>
      <c r="K26" s="376"/>
      <c r="L26" s="377"/>
      <c r="M26" s="368"/>
      <c r="N26" s="228"/>
      <c r="O26" s="228"/>
      <c r="P26" s="228"/>
      <c r="Q26" s="370"/>
      <c r="R26" s="228"/>
      <c r="S26" s="228"/>
      <c r="T26" s="370"/>
    </row>
    <row r="27" spans="1:20" ht="21" customHeight="1" x14ac:dyDescent="0.25">
      <c r="A27" s="366"/>
      <c r="B27" s="367"/>
      <c r="C27" s="368"/>
      <c r="D27" s="228"/>
      <c r="E27" s="228"/>
      <c r="F27" s="228"/>
      <c r="G27" s="228"/>
      <c r="H27" s="368"/>
      <c r="I27" s="228"/>
      <c r="J27" s="228"/>
      <c r="K27" s="376"/>
      <c r="L27" s="377"/>
      <c r="M27" s="368"/>
      <c r="N27" s="228"/>
      <c r="O27" s="376"/>
      <c r="P27" s="376"/>
      <c r="Q27" s="370"/>
      <c r="R27" s="228"/>
      <c r="S27" s="228"/>
      <c r="T27" s="370"/>
    </row>
    <row r="28" spans="1:20" ht="20.45" customHeight="1" x14ac:dyDescent="0.25">
      <c r="A28" s="366"/>
      <c r="B28" s="367"/>
      <c r="C28" s="368"/>
      <c r="D28" s="228"/>
      <c r="E28" s="228"/>
      <c r="F28" s="228"/>
      <c r="G28" s="228"/>
      <c r="H28" s="368"/>
      <c r="I28" s="228"/>
      <c r="J28" s="228"/>
      <c r="K28" s="228"/>
      <c r="L28" s="370"/>
      <c r="M28" s="368"/>
      <c r="N28" s="228"/>
      <c r="O28" s="371"/>
      <c r="P28" s="371"/>
      <c r="Q28" s="370"/>
      <c r="R28" s="228"/>
      <c r="S28" s="228"/>
      <c r="T28" s="370"/>
    </row>
    <row r="29" spans="1:20" ht="22.15" customHeight="1" x14ac:dyDescent="0.25">
      <c r="A29" s="366"/>
      <c r="B29" s="367"/>
      <c r="C29" s="378"/>
      <c r="D29" s="376"/>
      <c r="E29" s="228"/>
      <c r="F29" s="228"/>
      <c r="G29" s="376"/>
      <c r="H29" s="378"/>
      <c r="I29" s="228"/>
      <c r="J29" s="228"/>
      <c r="K29" s="228"/>
      <c r="L29" s="370"/>
      <c r="M29" s="368"/>
      <c r="N29" s="228"/>
      <c r="O29" s="371"/>
      <c r="P29" s="371"/>
      <c r="Q29" s="370"/>
      <c r="R29" s="228"/>
      <c r="S29" s="228"/>
      <c r="T29" s="370"/>
    </row>
    <row r="30" spans="1:20" ht="22.9" customHeight="1" thickBot="1" x14ac:dyDescent="0.3">
      <c r="A30" s="379"/>
      <c r="B30" s="380"/>
      <c r="C30" s="381"/>
      <c r="D30" s="382"/>
      <c r="E30" s="380"/>
      <c r="F30" s="380"/>
      <c r="G30" s="383"/>
      <c r="H30" s="384"/>
      <c r="I30" s="380"/>
      <c r="J30" s="380"/>
      <c r="K30" s="380"/>
      <c r="L30" s="385"/>
      <c r="M30" s="379"/>
      <c r="N30" s="380"/>
      <c r="O30" s="383"/>
      <c r="P30" s="383"/>
      <c r="Q30" s="385"/>
      <c r="R30" s="380"/>
      <c r="S30" s="380"/>
      <c r="T30" s="385"/>
    </row>
    <row r="31" spans="1:20" x14ac:dyDescent="0.25">
      <c r="A31" s="236" t="s">
        <v>20</v>
      </c>
      <c r="B31" s="236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</row>
    <row r="32" spans="1:20" x14ac:dyDescent="0.25">
      <c r="A32" s="236" t="s">
        <v>12</v>
      </c>
      <c r="B32" s="236"/>
      <c r="C32" s="236"/>
      <c r="D32" s="236"/>
      <c r="E32" s="236"/>
      <c r="F32" s="236"/>
      <c r="G32" s="236"/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</row>
    <row r="33" spans="1:20" ht="11.25" customHeight="1" x14ac:dyDescent="0.25">
      <c r="A33" s="236"/>
      <c r="B33" s="236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</row>
    <row r="34" spans="1:20" ht="15.75" customHeight="1" thickBot="1" x14ac:dyDescent="0.35">
      <c r="A34" s="526" t="s">
        <v>13</v>
      </c>
      <c r="B34" s="526"/>
      <c r="C34" s="526"/>
      <c r="D34" s="526"/>
      <c r="E34" s="526"/>
      <c r="F34" s="526"/>
      <c r="G34" s="526"/>
      <c r="H34" s="526"/>
      <c r="I34" s="526"/>
      <c r="J34" s="526"/>
      <c r="K34" s="526"/>
      <c r="L34" s="526"/>
      <c r="M34" s="526"/>
      <c r="N34" s="526"/>
      <c r="O34" s="526"/>
      <c r="P34" s="526"/>
      <c r="Q34" s="526"/>
      <c r="R34" s="526"/>
      <c r="S34" s="526"/>
      <c r="T34" s="526"/>
    </row>
    <row r="35" spans="1:20" x14ac:dyDescent="0.25">
      <c r="A35" s="236"/>
      <c r="B35" s="236"/>
      <c r="C35" s="236"/>
      <c r="D35" s="236"/>
      <c r="E35" s="535" t="s">
        <v>14</v>
      </c>
      <c r="F35" s="536"/>
      <c r="G35" s="536"/>
      <c r="H35" s="536"/>
      <c r="I35" s="536"/>
      <c r="J35" s="536"/>
      <c r="K35" s="536"/>
      <c r="L35" s="536"/>
      <c r="M35" s="569" t="s">
        <v>1</v>
      </c>
      <c r="N35" s="570"/>
      <c r="O35" s="570"/>
      <c r="P35" s="571"/>
      <c r="Q35" s="236"/>
      <c r="R35" s="236"/>
      <c r="S35" s="236"/>
      <c r="T35" s="236"/>
    </row>
    <row r="36" spans="1:20" x14ac:dyDescent="0.25">
      <c r="A36" s="236"/>
      <c r="B36" s="236"/>
      <c r="C36" s="236"/>
      <c r="D36" s="236"/>
      <c r="E36" s="537"/>
      <c r="F36" s="538"/>
      <c r="G36" s="538"/>
      <c r="H36" s="538"/>
      <c r="I36" s="538"/>
      <c r="J36" s="538"/>
      <c r="K36" s="538"/>
      <c r="L36" s="538"/>
      <c r="M36" s="572" t="s">
        <v>15</v>
      </c>
      <c r="N36" s="573"/>
      <c r="O36" s="573" t="s">
        <v>16</v>
      </c>
      <c r="P36" s="574"/>
      <c r="Q36" s="236"/>
      <c r="R36" s="236"/>
      <c r="S36" s="236"/>
      <c r="T36" s="236"/>
    </row>
    <row r="37" spans="1:20" x14ac:dyDescent="0.25">
      <c r="A37" s="236"/>
      <c r="B37" s="236"/>
      <c r="C37" s="236"/>
      <c r="D37" s="236"/>
      <c r="E37" s="547" t="s">
        <v>521</v>
      </c>
      <c r="F37" s="548"/>
      <c r="G37" s="548"/>
      <c r="H37" s="548"/>
      <c r="I37" s="548"/>
      <c r="J37" s="548"/>
      <c r="K37" s="548"/>
      <c r="L37" s="548"/>
      <c r="M37" s="566" t="s">
        <v>506</v>
      </c>
      <c r="N37" s="567"/>
      <c r="O37" s="575" t="s">
        <v>610</v>
      </c>
      <c r="P37" s="568"/>
      <c r="Q37" s="236"/>
      <c r="R37" s="236"/>
      <c r="S37" s="236"/>
      <c r="T37" s="236"/>
    </row>
    <row r="38" spans="1:20" x14ac:dyDescent="0.25">
      <c r="A38" s="236"/>
      <c r="B38" s="236"/>
      <c r="C38" s="236"/>
      <c r="D38" s="236"/>
      <c r="E38" s="547" t="s">
        <v>520</v>
      </c>
      <c r="F38" s="548"/>
      <c r="G38" s="548"/>
      <c r="H38" s="548"/>
      <c r="I38" s="548"/>
      <c r="J38" s="548"/>
      <c r="K38" s="548"/>
      <c r="L38" s="548"/>
      <c r="M38" s="576" t="s">
        <v>686</v>
      </c>
      <c r="N38" s="567"/>
      <c r="O38" s="567"/>
      <c r="P38" s="568"/>
      <c r="Q38" s="236"/>
      <c r="R38" s="236"/>
      <c r="S38" s="236"/>
      <c r="T38" s="236"/>
    </row>
    <row r="39" spans="1:20" x14ac:dyDescent="0.25">
      <c r="A39" s="236"/>
      <c r="B39" s="236"/>
      <c r="C39" s="236"/>
      <c r="D39" s="236"/>
      <c r="E39" s="547" t="s">
        <v>141</v>
      </c>
      <c r="F39" s="548"/>
      <c r="G39" s="548"/>
      <c r="H39" s="548"/>
      <c r="I39" s="548"/>
      <c r="J39" s="548"/>
      <c r="K39" s="548"/>
      <c r="L39" s="548"/>
      <c r="M39" s="566" t="s">
        <v>507</v>
      </c>
      <c r="N39" s="567"/>
      <c r="O39" s="567"/>
      <c r="P39" s="568"/>
      <c r="Q39" s="236"/>
      <c r="R39" s="236"/>
      <c r="S39" s="236"/>
      <c r="T39" s="236"/>
    </row>
    <row r="40" spans="1:20" ht="16.5" customHeight="1" x14ac:dyDescent="0.25">
      <c r="A40" s="236"/>
      <c r="B40" s="236"/>
      <c r="C40" s="236"/>
      <c r="D40" s="236"/>
      <c r="E40" s="553" t="s">
        <v>17</v>
      </c>
      <c r="F40" s="554"/>
      <c r="G40" s="554"/>
      <c r="H40" s="554"/>
      <c r="I40" s="554"/>
      <c r="J40" s="554"/>
      <c r="K40" s="554"/>
      <c r="L40" s="554"/>
      <c r="M40" s="566">
        <v>13.9</v>
      </c>
      <c r="N40" s="567"/>
      <c r="O40" s="567"/>
      <c r="P40" s="568"/>
      <c r="Q40" s="236"/>
      <c r="R40" s="236"/>
      <c r="S40" s="236"/>
      <c r="T40" s="236"/>
    </row>
    <row r="41" spans="1:20" ht="15" customHeight="1" thickBot="1" x14ac:dyDescent="0.3">
      <c r="A41" s="236"/>
      <c r="B41" s="236"/>
      <c r="C41" s="236"/>
      <c r="D41" s="236"/>
      <c r="E41" s="555" t="s">
        <v>18</v>
      </c>
      <c r="F41" s="556"/>
      <c r="G41" s="556"/>
      <c r="H41" s="556"/>
      <c r="I41" s="556"/>
      <c r="J41" s="556"/>
      <c r="K41" s="556"/>
      <c r="L41" s="556"/>
      <c r="M41" s="577" t="s">
        <v>473</v>
      </c>
      <c r="N41" s="578"/>
      <c r="O41" s="559">
        <v>15.7</v>
      </c>
      <c r="P41" s="560"/>
      <c r="Q41" s="236"/>
      <c r="R41" s="236"/>
      <c r="S41" s="236"/>
      <c r="T41" s="236"/>
    </row>
    <row r="42" spans="1:20" ht="14.25" customHeight="1" x14ac:dyDescent="0.25">
      <c r="A42" s="546" t="s">
        <v>509</v>
      </c>
      <c r="B42" s="546"/>
      <c r="C42" s="546"/>
      <c r="D42" s="546"/>
      <c r="E42" s="546"/>
      <c r="F42" s="546"/>
      <c r="G42" s="546"/>
      <c r="H42" s="546"/>
      <c r="I42" s="546"/>
      <c r="J42" s="546"/>
      <c r="K42" s="546"/>
      <c r="L42" s="546"/>
      <c r="M42" s="546"/>
      <c r="N42" s="546"/>
      <c r="O42" s="546"/>
      <c r="P42" s="546"/>
      <c r="Q42" s="546"/>
      <c r="R42" s="546"/>
      <c r="S42" s="546"/>
      <c r="T42" s="546"/>
    </row>
    <row r="43" spans="1:20" ht="14.25" customHeight="1" x14ac:dyDescent="0.25">
      <c r="A43" s="546"/>
      <c r="B43" s="546"/>
      <c r="C43" s="546"/>
      <c r="D43" s="546"/>
      <c r="E43" s="546"/>
      <c r="F43" s="546"/>
      <c r="G43" s="546"/>
      <c r="H43" s="546"/>
      <c r="I43" s="546"/>
      <c r="J43" s="546"/>
      <c r="K43" s="546"/>
      <c r="L43" s="546"/>
      <c r="M43" s="546"/>
      <c r="N43" s="546"/>
      <c r="O43" s="546"/>
      <c r="P43" s="546"/>
      <c r="Q43" s="546"/>
      <c r="R43" s="546"/>
      <c r="S43" s="546"/>
      <c r="T43" s="546"/>
    </row>
    <row r="44" spans="1:20" ht="6.75" customHeight="1" x14ac:dyDescent="0.25">
      <c r="A44" s="561" t="s">
        <v>715</v>
      </c>
      <c r="B44" s="561"/>
      <c r="C44" s="561"/>
      <c r="D44" s="561"/>
      <c r="E44" s="561"/>
      <c r="F44" s="561"/>
      <c r="G44" s="561"/>
      <c r="H44" s="561"/>
      <c r="I44" s="561"/>
      <c r="J44" s="561"/>
      <c r="K44" s="561"/>
      <c r="L44" s="561"/>
      <c r="M44" s="561"/>
      <c r="N44" s="561"/>
      <c r="O44" s="561"/>
      <c r="P44" s="561"/>
      <c r="Q44" s="561"/>
      <c r="R44" s="561"/>
      <c r="S44" s="561"/>
      <c r="T44" s="561"/>
    </row>
    <row r="45" spans="1:20" ht="12" customHeight="1" x14ac:dyDescent="0.25">
      <c r="A45" s="561"/>
      <c r="B45" s="561"/>
      <c r="C45" s="561"/>
      <c r="D45" s="561"/>
      <c r="E45" s="561"/>
      <c r="F45" s="561"/>
      <c r="G45" s="561"/>
      <c r="H45" s="561"/>
      <c r="I45" s="561"/>
      <c r="J45" s="561"/>
      <c r="K45" s="561"/>
      <c r="L45" s="561"/>
      <c r="M45" s="561"/>
      <c r="N45" s="561"/>
      <c r="O45" s="561"/>
      <c r="P45" s="561"/>
      <c r="Q45" s="561"/>
      <c r="R45" s="561"/>
      <c r="S45" s="561"/>
      <c r="T45" s="561"/>
    </row>
    <row r="46" spans="1:20" ht="6.75" customHeight="1" x14ac:dyDescent="0.25">
      <c r="A46" s="321"/>
      <c r="B46" s="398"/>
      <c r="C46" s="398"/>
      <c r="D46" s="398"/>
      <c r="E46" s="398"/>
      <c r="F46" s="398"/>
      <c r="G46" s="398"/>
      <c r="H46" s="398"/>
      <c r="I46" s="398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</row>
    <row r="47" spans="1:20" ht="30.75" customHeight="1" x14ac:dyDescent="0.25">
      <c r="A47" s="561" t="s">
        <v>611</v>
      </c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561"/>
      <c r="O47" s="561"/>
      <c r="P47" s="561"/>
      <c r="Q47" s="561"/>
      <c r="R47" s="561"/>
      <c r="S47" s="561"/>
      <c r="T47" s="561"/>
    </row>
    <row r="48" spans="1:20" ht="33" customHeight="1" x14ac:dyDescent="0.25">
      <c r="A48" s="562" t="s">
        <v>1133</v>
      </c>
      <c r="B48" s="562"/>
      <c r="C48" s="562"/>
      <c r="D48" s="562"/>
      <c r="E48" s="562"/>
      <c r="F48" s="562"/>
      <c r="G48" s="562"/>
      <c r="H48" s="562"/>
      <c r="I48" s="562"/>
      <c r="J48" s="562"/>
      <c r="K48" s="562"/>
      <c r="L48" s="562"/>
      <c r="M48" s="562"/>
      <c r="N48" s="562"/>
      <c r="O48" s="562"/>
      <c r="P48" s="562"/>
      <c r="Q48" s="562"/>
      <c r="R48" s="562"/>
      <c r="S48" s="562"/>
      <c r="T48" s="562"/>
    </row>
    <row r="49" spans="1:20" x14ac:dyDescent="0.25">
      <c r="A49" s="236"/>
      <c r="B49" s="236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</row>
    <row r="50" spans="1:20" ht="10.5" customHeight="1" x14ac:dyDescent="0.25">
      <c r="A50" s="236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</row>
    <row r="51" spans="1:20" ht="15.75" customHeight="1" x14ac:dyDescent="0.25">
      <c r="A51" s="236"/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</row>
    <row r="52" spans="1:20" ht="15" customHeight="1" x14ac:dyDescent="0.25">
      <c r="A52" s="563" t="s">
        <v>19</v>
      </c>
      <c r="B52" s="563"/>
      <c r="C52" s="563"/>
      <c r="D52" s="563"/>
      <c r="E52" s="563"/>
      <c r="F52" s="563"/>
      <c r="G52" s="563"/>
      <c r="H52" s="563"/>
      <c r="I52" s="563"/>
      <c r="J52" s="563"/>
      <c r="K52" s="563"/>
      <c r="L52" s="563"/>
      <c r="M52" s="563"/>
      <c r="N52" s="563"/>
      <c r="O52" s="563"/>
      <c r="P52" s="563"/>
      <c r="Q52" s="563"/>
      <c r="R52" s="563"/>
      <c r="S52" s="563"/>
      <c r="T52" s="563"/>
    </row>
    <row r="53" spans="1:20" x14ac:dyDescent="0.25">
      <c r="A53" s="563"/>
      <c r="B53" s="563"/>
      <c r="C53" s="563"/>
      <c r="D53" s="563"/>
      <c r="E53" s="563"/>
      <c r="F53" s="563"/>
      <c r="G53" s="563"/>
      <c r="H53" s="563"/>
      <c r="I53" s="563"/>
      <c r="J53" s="563"/>
      <c r="K53" s="563"/>
      <c r="L53" s="563"/>
      <c r="M53" s="563"/>
      <c r="N53" s="563"/>
      <c r="O53" s="563"/>
      <c r="P53" s="563"/>
      <c r="Q53" s="563"/>
      <c r="R53" s="563"/>
      <c r="S53" s="563"/>
      <c r="T53" s="563"/>
    </row>
    <row r="54" spans="1:20" x14ac:dyDescent="0.25">
      <c r="A54" s="563"/>
      <c r="B54" s="563"/>
      <c r="C54" s="563"/>
      <c r="D54" s="563"/>
      <c r="E54" s="563"/>
      <c r="F54" s="563"/>
      <c r="G54" s="563"/>
      <c r="H54" s="563"/>
      <c r="I54" s="563"/>
      <c r="J54" s="563"/>
      <c r="K54" s="563"/>
      <c r="L54" s="563"/>
      <c r="M54" s="563"/>
      <c r="N54" s="563"/>
      <c r="O54" s="563"/>
      <c r="P54" s="563"/>
      <c r="Q54" s="563"/>
      <c r="R54" s="563"/>
      <c r="S54" s="563"/>
      <c r="T54" s="563"/>
    </row>
  </sheetData>
  <sheetProtection password="BE26" sheet="1" objects="1" scenarios="1"/>
  <mergeCells count="38">
    <mergeCell ref="A44:T45"/>
    <mergeCell ref="A47:T47"/>
    <mergeCell ref="A48:T48"/>
    <mergeCell ref="A52:T54"/>
    <mergeCell ref="E40:L40"/>
    <mergeCell ref="M40:P40"/>
    <mergeCell ref="E41:L41"/>
    <mergeCell ref="M41:N41"/>
    <mergeCell ref="O41:P41"/>
    <mergeCell ref="A42:T43"/>
    <mergeCell ref="E39:L39"/>
    <mergeCell ref="M39:P39"/>
    <mergeCell ref="A15:B15"/>
    <mergeCell ref="R15:T15"/>
    <mergeCell ref="A34:T34"/>
    <mergeCell ref="E35:L36"/>
    <mergeCell ref="M35:P35"/>
    <mergeCell ref="M36:N36"/>
    <mergeCell ref="O36:P36"/>
    <mergeCell ref="E37:L37"/>
    <mergeCell ref="M37:N37"/>
    <mergeCell ref="O37:P37"/>
    <mergeCell ref="E38:L38"/>
    <mergeCell ref="M38:P38"/>
    <mergeCell ref="A12:T12"/>
    <mergeCell ref="A13:B14"/>
    <mergeCell ref="C13:G14"/>
    <mergeCell ref="H13:L14"/>
    <mergeCell ref="M13:Q14"/>
    <mergeCell ref="R13:T14"/>
    <mergeCell ref="A1:D1"/>
    <mergeCell ref="A2:T2"/>
    <mergeCell ref="A3:T3"/>
    <mergeCell ref="A4:T4"/>
    <mergeCell ref="C11:G11"/>
    <mergeCell ref="H11:L11"/>
    <mergeCell ref="M11:Q11"/>
    <mergeCell ref="R11:T11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8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67"/>
  <sheetViews>
    <sheetView showRowColHeaders="0" zoomScaleNormal="100" zoomScaleSheetLayoutView="100" workbookViewId="0">
      <pane ySplit="1" topLeftCell="A2" activePane="bottomLeft" state="frozen"/>
      <selection pane="bottomLeft" activeCell="B37" sqref="B37:P48"/>
    </sheetView>
  </sheetViews>
  <sheetFormatPr defaultColWidth="0" defaultRowHeight="15" zeroHeight="1" x14ac:dyDescent="0.25"/>
  <cols>
    <col min="1" max="1" width="9.140625" style="13" customWidth="1"/>
    <col min="2" max="2" width="10.5703125" style="13" customWidth="1"/>
    <col min="3" max="3" width="10" style="13" customWidth="1"/>
    <col min="4" max="4" width="7.28515625" style="13" customWidth="1"/>
    <col min="5" max="5" width="8.140625" style="13" customWidth="1"/>
    <col min="6" max="6" width="8" style="13" customWidth="1"/>
    <col min="7" max="7" width="7.7109375" style="13" customWidth="1"/>
    <col min="8" max="17" width="6.140625" style="13" customWidth="1"/>
    <col min="18" max="18" width="1.7109375" style="13" hidden="1" customWidth="1"/>
    <col min="19" max="20" width="6.140625" style="13" hidden="1" customWidth="1"/>
    <col min="21" max="16384" width="9.140625" style="13" hidden="1"/>
  </cols>
  <sheetData>
    <row r="1" spans="1:17" ht="21" x14ac:dyDescent="0.35">
      <c r="A1" s="613" t="s">
        <v>61</v>
      </c>
      <c r="B1" s="613"/>
      <c r="C1" s="613"/>
      <c r="D1" s="613"/>
      <c r="E1" s="17" t="s">
        <v>0</v>
      </c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</row>
    <row r="2" spans="1:17" x14ac:dyDescent="0.25">
      <c r="A2" s="598" t="s">
        <v>723</v>
      </c>
      <c r="B2" s="598"/>
      <c r="C2" s="598"/>
      <c r="D2" s="598"/>
      <c r="E2" s="598"/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8"/>
      <c r="Q2" s="598"/>
    </row>
    <row r="3" spans="1:17" x14ac:dyDescent="0.25">
      <c r="A3" s="614" t="s">
        <v>21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</row>
    <row r="4" spans="1:17" x14ac:dyDescent="0.25">
      <c r="A4" s="21" t="s">
        <v>28</v>
      </c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</row>
    <row r="5" spans="1:17" x14ac:dyDescent="0.25">
      <c r="A5" s="615" t="s">
        <v>24</v>
      </c>
      <c r="B5" s="615"/>
      <c r="C5" s="615"/>
      <c r="D5" s="616" t="s">
        <v>1</v>
      </c>
      <c r="E5" s="617"/>
      <c r="F5" s="616" t="s">
        <v>724</v>
      </c>
      <c r="G5" s="617"/>
      <c r="H5" s="14"/>
      <c r="I5" s="14"/>
      <c r="J5" s="14"/>
      <c r="K5" s="14"/>
      <c r="L5" s="14"/>
      <c r="M5" s="14"/>
      <c r="N5" s="14"/>
      <c r="O5" s="14"/>
      <c r="P5" s="14"/>
      <c r="Q5" s="14"/>
    </row>
    <row r="6" spans="1:17" x14ac:dyDescent="0.25">
      <c r="A6" s="615"/>
      <c r="B6" s="615"/>
      <c r="C6" s="615"/>
      <c r="D6" s="23" t="s">
        <v>22</v>
      </c>
      <c r="E6" s="23" t="s">
        <v>23</v>
      </c>
      <c r="F6" s="23" t="s">
        <v>22</v>
      </c>
      <c r="G6" s="23" t="s">
        <v>23</v>
      </c>
      <c r="H6" s="14"/>
      <c r="I6" s="14"/>
      <c r="J6" s="14"/>
      <c r="K6" s="14"/>
      <c r="L6" s="14"/>
      <c r="M6" s="14"/>
      <c r="N6" s="14"/>
      <c r="O6" s="14"/>
      <c r="P6" s="14"/>
      <c r="Q6" s="14"/>
    </row>
    <row r="7" spans="1:17" x14ac:dyDescent="0.25">
      <c r="A7" s="600" t="s">
        <v>25</v>
      </c>
      <c r="B7" s="601"/>
      <c r="C7" s="601"/>
      <c r="D7" s="601"/>
      <c r="E7" s="601"/>
      <c r="F7" s="601"/>
      <c r="G7" s="602"/>
      <c r="H7" s="14"/>
      <c r="I7" s="14"/>
      <c r="J7" s="14"/>
      <c r="K7" s="14"/>
      <c r="L7" s="14"/>
      <c r="M7" s="14"/>
      <c r="N7" s="14"/>
      <c r="O7" s="14"/>
      <c r="P7" s="14"/>
      <c r="Q7" s="14"/>
    </row>
    <row r="8" spans="1:17" x14ac:dyDescent="0.25">
      <c r="A8" s="603" t="s">
        <v>26</v>
      </c>
      <c r="B8" s="604"/>
      <c r="C8" s="605"/>
      <c r="D8" s="233">
        <v>100</v>
      </c>
      <c r="E8" s="606" t="s">
        <v>57</v>
      </c>
      <c r="F8" s="233">
        <v>100</v>
      </c>
      <c r="G8" s="606" t="s">
        <v>57</v>
      </c>
      <c r="H8" s="14"/>
      <c r="I8" s="14"/>
      <c r="J8" s="14"/>
      <c r="K8" s="14"/>
      <c r="L8" s="14"/>
      <c r="M8" s="14"/>
      <c r="N8" s="14"/>
      <c r="O8" s="14"/>
      <c r="P8" s="14"/>
      <c r="Q8" s="14"/>
    </row>
    <row r="9" spans="1:17" x14ac:dyDescent="0.25">
      <c r="A9" s="603" t="s">
        <v>27</v>
      </c>
      <c r="B9" s="604"/>
      <c r="C9" s="605"/>
      <c r="D9" s="233">
        <v>125</v>
      </c>
      <c r="E9" s="607"/>
      <c r="F9" s="233">
        <v>125</v>
      </c>
      <c r="G9" s="607"/>
      <c r="H9" s="14"/>
      <c r="I9" s="14"/>
      <c r="J9" s="14"/>
      <c r="K9" s="14"/>
      <c r="L9" s="14"/>
      <c r="M9" s="14"/>
      <c r="N9" s="14"/>
      <c r="O9" s="14"/>
      <c r="P9" s="14"/>
      <c r="Q9" s="14"/>
    </row>
    <row r="10" spans="1:17" x14ac:dyDescent="0.25">
      <c r="A10" s="600" t="s">
        <v>45</v>
      </c>
      <c r="B10" s="601"/>
      <c r="C10" s="602"/>
      <c r="D10" s="233">
        <v>1880</v>
      </c>
      <c r="E10" s="233">
        <v>3085</v>
      </c>
      <c r="F10" s="233">
        <v>1880</v>
      </c>
      <c r="G10" s="233">
        <v>3085</v>
      </c>
      <c r="H10" s="14"/>
      <c r="I10" s="14"/>
      <c r="J10" s="14"/>
      <c r="K10" s="14"/>
      <c r="L10" s="14"/>
      <c r="M10" s="14"/>
      <c r="N10" s="14"/>
      <c r="O10" s="14"/>
      <c r="P10" s="14"/>
      <c r="Q10" s="14"/>
    </row>
    <row r="11" spans="1:17" x14ac:dyDescent="0.25">
      <c r="A11" s="608" t="s">
        <v>41</v>
      </c>
      <c r="B11" s="609"/>
      <c r="C11" s="609"/>
      <c r="D11" s="609"/>
      <c r="E11" s="609"/>
      <c r="F11" s="609"/>
      <c r="G11" s="610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7" x14ac:dyDescent="0.25">
      <c r="A12" s="603" t="s">
        <v>26</v>
      </c>
      <c r="B12" s="604"/>
      <c r="C12" s="605"/>
      <c r="D12" s="11" t="s">
        <v>42</v>
      </c>
      <c r="E12" s="11" t="s">
        <v>43</v>
      </c>
      <c r="F12" s="11" t="s">
        <v>42</v>
      </c>
      <c r="G12" s="11" t="s">
        <v>43</v>
      </c>
      <c r="H12" s="14"/>
      <c r="I12" s="14"/>
      <c r="J12" s="14"/>
      <c r="K12" s="14"/>
      <c r="L12" s="14"/>
      <c r="M12" s="14"/>
      <c r="N12" s="14"/>
      <c r="O12" s="14"/>
      <c r="P12" s="14"/>
      <c r="Q12" s="14"/>
    </row>
    <row r="13" spans="1:17" x14ac:dyDescent="0.25">
      <c r="A13" s="603" t="s">
        <v>27</v>
      </c>
      <c r="B13" s="604"/>
      <c r="C13" s="605"/>
      <c r="D13" s="611" t="s">
        <v>43</v>
      </c>
      <c r="E13" s="612"/>
      <c r="F13" s="611" t="s">
        <v>43</v>
      </c>
      <c r="G13" s="612"/>
      <c r="H13" s="14"/>
      <c r="I13" s="14"/>
      <c r="J13" s="14"/>
      <c r="K13" s="14"/>
      <c r="L13" s="14"/>
      <c r="M13" s="14"/>
      <c r="N13" s="14"/>
      <c r="O13" s="14"/>
      <c r="P13" s="14"/>
      <c r="Q13" s="14"/>
    </row>
    <row r="14" spans="1:17" x14ac:dyDescent="0.25">
      <c r="A14" s="600" t="s">
        <v>46</v>
      </c>
      <c r="B14" s="601"/>
      <c r="C14" s="602"/>
      <c r="D14" s="234">
        <v>1755</v>
      </c>
      <c r="E14" s="234">
        <v>3500</v>
      </c>
      <c r="F14" s="234">
        <v>1755</v>
      </c>
      <c r="G14" s="234">
        <v>3500</v>
      </c>
      <c r="H14" s="14"/>
      <c r="I14" s="14"/>
      <c r="J14" s="14"/>
      <c r="K14" s="14"/>
      <c r="L14" s="14"/>
      <c r="M14" s="14"/>
      <c r="N14" s="14"/>
      <c r="O14" s="14"/>
      <c r="P14" s="14"/>
      <c r="Q14" s="14"/>
    </row>
    <row r="15" spans="1:17" x14ac:dyDescent="0.25">
      <c r="A15" s="235" t="s">
        <v>44</v>
      </c>
      <c r="B15" s="235"/>
      <c r="C15" s="235"/>
      <c r="D15" s="596" t="s">
        <v>534</v>
      </c>
      <c r="E15" s="597"/>
      <c r="F15" s="596" t="s">
        <v>47</v>
      </c>
      <c r="G15" s="597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7" ht="21" customHeight="1" x14ac:dyDescent="0.25">
      <c r="A16" s="24"/>
      <c r="B16" s="24"/>
      <c r="C16" s="24"/>
      <c r="D16" s="25"/>
      <c r="E16" s="25"/>
      <c r="F16" s="25"/>
      <c r="G16" s="25"/>
      <c r="H16" s="14"/>
      <c r="I16" s="14"/>
      <c r="J16" s="14"/>
      <c r="K16" s="14"/>
      <c r="L16" s="14"/>
      <c r="M16" s="14"/>
      <c r="N16" s="14"/>
      <c r="O16" s="14"/>
      <c r="P16" s="14"/>
      <c r="Q16" s="14"/>
    </row>
    <row r="17" spans="1:17" x14ac:dyDescent="0.25">
      <c r="A17" s="598" t="s">
        <v>725</v>
      </c>
      <c r="B17" s="598"/>
      <c r="C17" s="598"/>
      <c r="D17" s="598"/>
      <c r="E17" s="598"/>
      <c r="F17" s="598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</row>
    <row r="18" spans="1:17" x14ac:dyDescent="0.25">
      <c r="A18" s="26" t="s">
        <v>535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</row>
    <row r="19" spans="1:17" x14ac:dyDescent="0.25">
      <c r="A19" s="26" t="s">
        <v>726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</row>
    <row r="20" spans="1:17" x14ac:dyDescent="0.25">
      <c r="A20" s="21" t="s">
        <v>28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</row>
    <row r="21" spans="1:17" x14ac:dyDescent="0.25">
      <c r="A21" s="21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</row>
    <row r="22" spans="1:17" ht="1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</row>
    <row r="23" spans="1:17" ht="1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17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17" ht="1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17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17" ht="1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17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17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17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</row>
    <row r="31" spans="1:17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</row>
    <row r="32" spans="1:17" x14ac:dyDescent="0.25">
      <c r="A32" s="599" t="s">
        <v>58</v>
      </c>
      <c r="B32" s="599"/>
      <c r="C32" s="599"/>
      <c r="D32" s="599"/>
      <c r="E32" s="14"/>
      <c r="F32" s="599" t="s">
        <v>59</v>
      </c>
      <c r="G32" s="599"/>
      <c r="H32" s="599"/>
      <c r="I32" s="599"/>
      <c r="J32" s="599"/>
      <c r="K32" s="27"/>
      <c r="L32" s="599" t="s">
        <v>60</v>
      </c>
      <c r="M32" s="599"/>
      <c r="N32" s="599"/>
      <c r="O32" s="599"/>
      <c r="P32" s="599"/>
      <c r="Q32" s="27"/>
    </row>
    <row r="33" spans="1:17" x14ac:dyDescent="0.25">
      <c r="A33" s="593" t="s">
        <v>727</v>
      </c>
      <c r="B33" s="593"/>
      <c r="C33" s="593"/>
      <c r="D33" s="593"/>
      <c r="E33" s="14"/>
      <c r="F33" s="593" t="s">
        <v>728</v>
      </c>
      <c r="G33" s="593"/>
      <c r="H33" s="593"/>
      <c r="I33" s="593"/>
      <c r="J33" s="593"/>
      <c r="K33" s="27"/>
      <c r="L33" s="594" t="s">
        <v>729</v>
      </c>
      <c r="M33" s="594"/>
      <c r="N33" s="594"/>
      <c r="O33" s="594"/>
      <c r="P33" s="594"/>
      <c r="Q33" s="27"/>
    </row>
    <row r="34" spans="1:17" ht="3" customHeight="1" x14ac:dyDescent="0.25">
      <c r="A34" s="28"/>
      <c r="B34" s="28"/>
      <c r="C34" s="28"/>
      <c r="D34" s="28"/>
      <c r="E34" s="14"/>
      <c r="F34" s="28"/>
      <c r="G34" s="28"/>
      <c r="H34" s="28"/>
      <c r="I34" s="28"/>
      <c r="J34" s="28"/>
      <c r="K34" s="27"/>
      <c r="L34" s="29"/>
      <c r="M34" s="29"/>
      <c r="N34" s="29"/>
      <c r="O34" s="29"/>
      <c r="P34" s="29"/>
      <c r="Q34" s="27"/>
    </row>
    <row r="35" spans="1:17" ht="15.75" x14ac:dyDescent="0.25">
      <c r="A35" s="14"/>
      <c r="B35" s="14"/>
      <c r="C35" s="14"/>
      <c r="D35" s="14"/>
      <c r="E35" s="14"/>
      <c r="F35" s="14"/>
      <c r="G35" s="14"/>
      <c r="H35" s="14"/>
      <c r="I35" s="595" t="s">
        <v>1</v>
      </c>
      <c r="J35" s="595"/>
      <c r="K35" s="595"/>
      <c r="L35" s="595"/>
      <c r="M35" s="595" t="s">
        <v>724</v>
      </c>
      <c r="N35" s="595"/>
      <c r="O35" s="595"/>
      <c r="P35" s="595"/>
      <c r="Q35" s="30"/>
    </row>
    <row r="36" spans="1:17" ht="78.75" customHeight="1" x14ac:dyDescent="0.25">
      <c r="A36" s="14"/>
      <c r="B36" s="591" t="s">
        <v>29</v>
      </c>
      <c r="C36" s="592"/>
      <c r="D36" s="590" t="s">
        <v>30</v>
      </c>
      <c r="E36" s="590"/>
      <c r="F36" s="590"/>
      <c r="G36" s="589" t="s">
        <v>40</v>
      </c>
      <c r="H36" s="589"/>
      <c r="I36" s="589" t="s">
        <v>39</v>
      </c>
      <c r="J36" s="589"/>
      <c r="K36" s="590" t="s">
        <v>31</v>
      </c>
      <c r="L36" s="590"/>
      <c r="M36" s="589" t="s">
        <v>39</v>
      </c>
      <c r="N36" s="589"/>
      <c r="O36" s="590" t="s">
        <v>31</v>
      </c>
      <c r="P36" s="590"/>
      <c r="Q36" s="31"/>
    </row>
    <row r="37" spans="1:17" ht="15" customHeight="1" x14ac:dyDescent="0.25">
      <c r="A37" s="14"/>
      <c r="B37" s="582" t="s">
        <v>32</v>
      </c>
      <c r="C37" s="582"/>
      <c r="D37" s="579" t="s">
        <v>33</v>
      </c>
      <c r="E37" s="579"/>
      <c r="F37" s="579"/>
      <c r="G37" s="579" t="s">
        <v>53</v>
      </c>
      <c r="H37" s="579"/>
      <c r="I37" s="579">
        <v>100</v>
      </c>
      <c r="J37" s="579"/>
      <c r="K37" s="579" t="s">
        <v>34</v>
      </c>
      <c r="L37" s="579"/>
      <c r="M37" s="579">
        <v>100</v>
      </c>
      <c r="N37" s="579"/>
      <c r="O37" s="579" t="s">
        <v>34</v>
      </c>
      <c r="P37" s="579"/>
      <c r="Q37" s="32"/>
    </row>
    <row r="38" spans="1:17" x14ac:dyDescent="0.25">
      <c r="A38" s="14"/>
      <c r="B38" s="582"/>
      <c r="C38" s="582"/>
      <c r="D38" s="579" t="s">
        <v>35</v>
      </c>
      <c r="E38" s="579"/>
      <c r="F38" s="579"/>
      <c r="G38" s="581" t="s">
        <v>43</v>
      </c>
      <c r="H38" s="581"/>
      <c r="I38" s="579">
        <v>125</v>
      </c>
      <c r="J38" s="579"/>
      <c r="K38" s="579"/>
      <c r="L38" s="579"/>
      <c r="M38" s="579">
        <v>125</v>
      </c>
      <c r="N38" s="579"/>
      <c r="O38" s="579"/>
      <c r="P38" s="579"/>
      <c r="Q38" s="32"/>
    </row>
    <row r="39" spans="1:17" ht="14.25" customHeight="1" x14ac:dyDescent="0.25">
      <c r="A39" s="14"/>
      <c r="B39" s="582" t="s">
        <v>36</v>
      </c>
      <c r="C39" s="582"/>
      <c r="D39" s="579" t="s">
        <v>33</v>
      </c>
      <c r="E39" s="579"/>
      <c r="F39" s="579"/>
      <c r="G39" s="579" t="s">
        <v>54</v>
      </c>
      <c r="H39" s="579"/>
      <c r="I39" s="579">
        <v>105</v>
      </c>
      <c r="J39" s="579"/>
      <c r="K39" s="579"/>
      <c r="L39" s="579"/>
      <c r="M39" s="579">
        <v>105</v>
      </c>
      <c r="N39" s="579"/>
      <c r="O39" s="579"/>
      <c r="P39" s="579"/>
      <c r="Q39" s="32"/>
    </row>
    <row r="40" spans="1:17" x14ac:dyDescent="0.25">
      <c r="A40" s="14"/>
      <c r="B40" s="582"/>
      <c r="C40" s="582"/>
      <c r="D40" s="579" t="s">
        <v>35</v>
      </c>
      <c r="E40" s="579"/>
      <c r="F40" s="579"/>
      <c r="G40" s="579" t="s">
        <v>55</v>
      </c>
      <c r="H40" s="579"/>
      <c r="I40" s="579">
        <v>130</v>
      </c>
      <c r="J40" s="579"/>
      <c r="K40" s="579"/>
      <c r="L40" s="579"/>
      <c r="M40" s="579">
        <v>130</v>
      </c>
      <c r="N40" s="579"/>
      <c r="O40" s="579"/>
      <c r="P40" s="579"/>
      <c r="Q40" s="32"/>
    </row>
    <row r="41" spans="1:17" ht="16.5" customHeight="1" x14ac:dyDescent="0.25">
      <c r="A41" s="14"/>
      <c r="B41" s="582" t="s">
        <v>32</v>
      </c>
      <c r="C41" s="582"/>
      <c r="D41" s="579" t="s">
        <v>33</v>
      </c>
      <c r="E41" s="579"/>
      <c r="F41" s="579"/>
      <c r="G41" s="581" t="s">
        <v>48</v>
      </c>
      <c r="H41" s="581"/>
      <c r="I41" s="583">
        <v>210</v>
      </c>
      <c r="J41" s="584"/>
      <c r="K41" s="579" t="s">
        <v>37</v>
      </c>
      <c r="L41" s="579"/>
      <c r="M41" s="579">
        <v>210</v>
      </c>
      <c r="N41" s="579"/>
      <c r="O41" s="579" t="s">
        <v>37</v>
      </c>
      <c r="P41" s="579"/>
      <c r="Q41" s="32"/>
    </row>
    <row r="42" spans="1:17" x14ac:dyDescent="0.25">
      <c r="A42" s="14"/>
      <c r="B42" s="582"/>
      <c r="C42" s="582"/>
      <c r="D42" s="579" t="s">
        <v>35</v>
      </c>
      <c r="E42" s="579"/>
      <c r="F42" s="579"/>
      <c r="G42" s="579" t="s">
        <v>49</v>
      </c>
      <c r="H42" s="579"/>
      <c r="I42" s="585"/>
      <c r="J42" s="586"/>
      <c r="K42" s="579"/>
      <c r="L42" s="579"/>
      <c r="M42" s="579"/>
      <c r="N42" s="579"/>
      <c r="O42" s="579"/>
      <c r="P42" s="579"/>
      <c r="Q42" s="32"/>
    </row>
    <row r="43" spans="1:17" ht="14.65" customHeight="1" x14ac:dyDescent="0.25">
      <c r="A43" s="14"/>
      <c r="B43" s="582" t="s">
        <v>50</v>
      </c>
      <c r="C43" s="582"/>
      <c r="D43" s="579" t="s">
        <v>33</v>
      </c>
      <c r="E43" s="579"/>
      <c r="F43" s="579"/>
      <c r="G43" s="581" t="s">
        <v>51</v>
      </c>
      <c r="H43" s="581"/>
      <c r="I43" s="585"/>
      <c r="J43" s="586"/>
      <c r="K43" s="579"/>
      <c r="L43" s="579"/>
      <c r="M43" s="579"/>
      <c r="N43" s="579"/>
      <c r="O43" s="579"/>
      <c r="P43" s="579"/>
      <c r="Q43" s="32"/>
    </row>
    <row r="44" spans="1:17" x14ac:dyDescent="0.25">
      <c r="A44" s="14"/>
      <c r="B44" s="582"/>
      <c r="C44" s="582"/>
      <c r="D44" s="579" t="s">
        <v>35</v>
      </c>
      <c r="E44" s="579"/>
      <c r="F44" s="579"/>
      <c r="G44" s="579" t="s">
        <v>52</v>
      </c>
      <c r="H44" s="579"/>
      <c r="I44" s="587"/>
      <c r="J44" s="588"/>
      <c r="K44" s="579"/>
      <c r="L44" s="579"/>
      <c r="M44" s="579"/>
      <c r="N44" s="579"/>
      <c r="O44" s="579"/>
      <c r="P44" s="579"/>
      <c r="Q44" s="32"/>
    </row>
    <row r="45" spans="1:17" ht="14.65" customHeight="1" x14ac:dyDescent="0.25">
      <c r="A45" s="14"/>
      <c r="B45" s="580" t="s">
        <v>32</v>
      </c>
      <c r="C45" s="580"/>
      <c r="D45" s="579" t="s">
        <v>33</v>
      </c>
      <c r="E45" s="579"/>
      <c r="F45" s="579"/>
      <c r="G45" s="581" t="s">
        <v>56</v>
      </c>
      <c r="H45" s="581"/>
      <c r="I45" s="579">
        <v>500</v>
      </c>
      <c r="J45" s="579"/>
      <c r="K45" s="579" t="s">
        <v>38</v>
      </c>
      <c r="L45" s="579"/>
      <c r="M45" s="579">
        <v>500</v>
      </c>
      <c r="N45" s="579"/>
      <c r="O45" s="579" t="s">
        <v>38</v>
      </c>
      <c r="P45" s="579"/>
      <c r="Q45" s="32"/>
    </row>
    <row r="46" spans="1:17" x14ac:dyDescent="0.25">
      <c r="A46" s="14"/>
      <c r="B46" s="580"/>
      <c r="C46" s="580"/>
      <c r="D46" s="579" t="s">
        <v>35</v>
      </c>
      <c r="E46" s="579"/>
      <c r="F46" s="579"/>
      <c r="G46" s="581"/>
      <c r="H46" s="581"/>
      <c r="I46" s="579"/>
      <c r="J46" s="579"/>
      <c r="K46" s="579"/>
      <c r="L46" s="579"/>
      <c r="M46" s="579"/>
      <c r="N46" s="579"/>
      <c r="O46" s="579"/>
      <c r="P46" s="579"/>
      <c r="Q46" s="33"/>
    </row>
    <row r="47" spans="1:17" ht="14.65" customHeight="1" x14ac:dyDescent="0.25">
      <c r="A47" s="14"/>
      <c r="B47" s="580" t="s">
        <v>36</v>
      </c>
      <c r="C47" s="580"/>
      <c r="D47" s="579" t="s">
        <v>33</v>
      </c>
      <c r="E47" s="579"/>
      <c r="F47" s="579"/>
      <c r="G47" s="581" t="s">
        <v>56</v>
      </c>
      <c r="H47" s="581"/>
      <c r="I47" s="579">
        <v>500</v>
      </c>
      <c r="J47" s="579"/>
      <c r="K47" s="579" t="s">
        <v>38</v>
      </c>
      <c r="L47" s="579"/>
      <c r="M47" s="579">
        <v>900</v>
      </c>
      <c r="N47" s="579"/>
      <c r="O47" s="579" t="s">
        <v>38</v>
      </c>
      <c r="P47" s="579"/>
      <c r="Q47" s="14"/>
    </row>
    <row r="48" spans="1:17" ht="13.5" customHeight="1" x14ac:dyDescent="0.25">
      <c r="A48" s="14"/>
      <c r="B48" s="580"/>
      <c r="C48" s="580"/>
      <c r="D48" s="579" t="s">
        <v>35</v>
      </c>
      <c r="E48" s="579"/>
      <c r="F48" s="579"/>
      <c r="G48" s="581"/>
      <c r="H48" s="581"/>
      <c r="I48" s="579"/>
      <c r="J48" s="579"/>
      <c r="K48" s="579"/>
      <c r="L48" s="579"/>
      <c r="M48" s="579"/>
      <c r="N48" s="579"/>
      <c r="O48" s="579"/>
      <c r="P48" s="579"/>
      <c r="Q48" s="14"/>
    </row>
    <row r="49" spans="1:17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</row>
    <row r="50" spans="1:17" hidden="1" x14ac:dyDescent="0.25"/>
    <row r="51" spans="1:17" hidden="1" x14ac:dyDescent="0.25"/>
    <row r="52" spans="1:17" hidden="1" x14ac:dyDescent="0.25"/>
    <row r="53" spans="1:17" hidden="1" x14ac:dyDescent="0.25"/>
    <row r="54" spans="1:17" hidden="1" x14ac:dyDescent="0.25"/>
    <row r="55" spans="1:17" hidden="1" x14ac:dyDescent="0.25"/>
    <row r="56" spans="1:17" hidden="1" x14ac:dyDescent="0.25"/>
    <row r="57" spans="1:17" hidden="1" x14ac:dyDescent="0.25"/>
    <row r="58" spans="1:17" hidden="1" x14ac:dyDescent="0.25"/>
    <row r="59" spans="1:17" hidden="1" x14ac:dyDescent="0.25"/>
    <row r="60" spans="1:17" hidden="1" x14ac:dyDescent="0.25"/>
    <row r="61" spans="1:17" hidden="1" x14ac:dyDescent="0.25"/>
    <row r="62" spans="1:17" hidden="1" x14ac:dyDescent="0.25"/>
    <row r="63" spans="1:17" hidden="1" x14ac:dyDescent="0.25"/>
    <row r="64" spans="1:17" hidden="1" x14ac:dyDescent="0.25"/>
    <row r="65" hidden="1" x14ac:dyDescent="0.25"/>
    <row r="66" hidden="1" x14ac:dyDescent="0.25"/>
    <row r="67" hidden="1" x14ac:dyDescent="0.25"/>
  </sheetData>
  <sheetProtection password="BE26" sheet="1" objects="1" scenarios="1"/>
  <protectedRanges>
    <protectedRange sqref="O36 K36" name="Диапазон1"/>
    <protectedRange sqref="K36 B36 O36 I36 M36 D36" name="Диапазон1_3"/>
    <protectedRange sqref="O37:O41 K37:K41" name="Диапазон1_1"/>
    <protectedRange sqref="O45 I43 K37:K42 B37 B39 C38 B43 C40 C44 M45 B41 C42 O37:O41 I37:I41 M37:M41 O47 M47 D37:D48" name="Диапазон1_3_1"/>
  </protectedRanges>
  <mergeCells count="86">
    <mergeCell ref="A1:D1"/>
    <mergeCell ref="A2:Q2"/>
    <mergeCell ref="A3:Q3"/>
    <mergeCell ref="A5:C6"/>
    <mergeCell ref="D5:E5"/>
    <mergeCell ref="F5:G5"/>
    <mergeCell ref="A14:C14"/>
    <mergeCell ref="A7:G7"/>
    <mergeCell ref="A8:C8"/>
    <mergeCell ref="E8:E9"/>
    <mergeCell ref="G8:G9"/>
    <mergeCell ref="A9:C9"/>
    <mergeCell ref="A10:C10"/>
    <mergeCell ref="A11:G11"/>
    <mergeCell ref="A12:C12"/>
    <mergeCell ref="A13:C13"/>
    <mergeCell ref="D13:E13"/>
    <mergeCell ref="F13:G13"/>
    <mergeCell ref="D15:E15"/>
    <mergeCell ref="F15:G15"/>
    <mergeCell ref="A17:Q17"/>
    <mergeCell ref="A32:D32"/>
    <mergeCell ref="F32:J32"/>
    <mergeCell ref="L32:P32"/>
    <mergeCell ref="A33:D33"/>
    <mergeCell ref="F33:J33"/>
    <mergeCell ref="L33:P33"/>
    <mergeCell ref="I35:L35"/>
    <mergeCell ref="M35:P35"/>
    <mergeCell ref="M36:N36"/>
    <mergeCell ref="O36:P36"/>
    <mergeCell ref="B37:C38"/>
    <mergeCell ref="D37:F37"/>
    <mergeCell ref="G37:H37"/>
    <mergeCell ref="I37:J37"/>
    <mergeCell ref="K37:L40"/>
    <mergeCell ref="M37:N37"/>
    <mergeCell ref="O37:P40"/>
    <mergeCell ref="D38:F38"/>
    <mergeCell ref="B36:C36"/>
    <mergeCell ref="D36:F36"/>
    <mergeCell ref="G36:H36"/>
    <mergeCell ref="I36:J36"/>
    <mergeCell ref="K36:L36"/>
    <mergeCell ref="G38:H38"/>
    <mergeCell ref="I38:J38"/>
    <mergeCell ref="M38:N38"/>
    <mergeCell ref="B39:C40"/>
    <mergeCell ref="D39:F39"/>
    <mergeCell ref="G39:H39"/>
    <mergeCell ref="I39:J39"/>
    <mergeCell ref="M39:N39"/>
    <mergeCell ref="D40:F40"/>
    <mergeCell ref="G40:H40"/>
    <mergeCell ref="I40:J40"/>
    <mergeCell ref="M40:N40"/>
    <mergeCell ref="M41:N44"/>
    <mergeCell ref="O41:P44"/>
    <mergeCell ref="D42:F42"/>
    <mergeCell ref="G42:H42"/>
    <mergeCell ref="B43:C44"/>
    <mergeCell ref="D43:F43"/>
    <mergeCell ref="G43:H43"/>
    <mergeCell ref="D44:F44"/>
    <mergeCell ref="G44:H44"/>
    <mergeCell ref="B41:C42"/>
    <mergeCell ref="D41:F41"/>
    <mergeCell ref="G41:H41"/>
    <mergeCell ref="I41:J44"/>
    <mergeCell ref="K41:L44"/>
    <mergeCell ref="O45:P46"/>
    <mergeCell ref="D46:F46"/>
    <mergeCell ref="B47:C48"/>
    <mergeCell ref="D47:F47"/>
    <mergeCell ref="G47:H48"/>
    <mergeCell ref="I47:J48"/>
    <mergeCell ref="K47:L48"/>
    <mergeCell ref="M47:N48"/>
    <mergeCell ref="O47:P48"/>
    <mergeCell ref="D48:F48"/>
    <mergeCell ref="B45:C46"/>
    <mergeCell ref="D45:F45"/>
    <mergeCell ref="G45:H46"/>
    <mergeCell ref="I45:J46"/>
    <mergeCell ref="K45:L46"/>
    <mergeCell ref="M45:N46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0" fitToHeight="2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  <pageSetUpPr fitToPage="1"/>
  </sheetPr>
  <dimension ref="A1:R61"/>
  <sheetViews>
    <sheetView showRowColHeaders="0" zoomScaleNormal="100" zoomScaleSheetLayoutView="100" workbookViewId="0">
      <pane ySplit="1" topLeftCell="A2" activePane="bottomLeft" state="frozen"/>
      <selection pane="bottomLeft" sqref="A1:D1"/>
    </sheetView>
  </sheetViews>
  <sheetFormatPr defaultColWidth="0" defaultRowHeight="15" zeroHeight="1" x14ac:dyDescent="0.25"/>
  <cols>
    <col min="1" max="16" width="6.140625" style="13" customWidth="1"/>
    <col min="17" max="17" width="8.85546875" style="13" customWidth="1"/>
    <col min="18" max="18" width="1.7109375" style="13" hidden="1" customWidth="1"/>
    <col min="19" max="16384" width="9.140625" style="13" hidden="1"/>
  </cols>
  <sheetData>
    <row r="1" spans="1:17" ht="21" x14ac:dyDescent="0.35">
      <c r="A1" s="621" t="s">
        <v>61</v>
      </c>
      <c r="B1" s="621"/>
      <c r="C1" s="621"/>
      <c r="D1" s="621"/>
      <c r="E1" s="17"/>
      <c r="F1" s="17" t="s">
        <v>0</v>
      </c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</row>
    <row r="2" spans="1:17" ht="15.75" x14ac:dyDescent="0.25">
      <c r="A2" s="627" t="s">
        <v>730</v>
      </c>
      <c r="B2" s="627"/>
      <c r="C2" s="627"/>
      <c r="D2" s="627"/>
      <c r="E2" s="627"/>
      <c r="F2" s="627"/>
      <c r="G2" s="627"/>
      <c r="H2" s="627"/>
      <c r="I2" s="627"/>
      <c r="J2" s="627"/>
      <c r="K2" s="627"/>
      <c r="L2" s="627"/>
      <c r="M2" s="627"/>
      <c r="N2" s="627"/>
      <c r="O2" s="627"/>
      <c r="P2" s="627"/>
      <c r="Q2" s="627"/>
    </row>
    <row r="3" spans="1:17" x14ac:dyDescent="0.25">
      <c r="A3" s="622" t="s">
        <v>435</v>
      </c>
      <c r="B3" s="622"/>
      <c r="C3" s="622"/>
      <c r="D3" s="622"/>
      <c r="E3" s="622"/>
      <c r="F3" s="622"/>
      <c r="G3" s="622"/>
      <c r="H3" s="622"/>
      <c r="I3" s="622"/>
      <c r="J3" s="622"/>
      <c r="K3" s="622"/>
      <c r="L3" s="622"/>
      <c r="M3" s="622"/>
      <c r="N3" s="622"/>
      <c r="O3" s="622"/>
      <c r="P3" s="622"/>
      <c r="Q3" s="622"/>
    </row>
    <row r="4" spans="1:17" x14ac:dyDescent="0.25">
      <c r="A4" s="622"/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</row>
    <row r="5" spans="1:17" ht="4.5" customHeight="1" x14ac:dyDescent="0.25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</row>
    <row r="6" spans="1:17" x14ac:dyDescent="0.25">
      <c r="A6" s="599" t="s">
        <v>62</v>
      </c>
      <c r="B6" s="599"/>
      <c r="C6" s="599"/>
      <c r="D6" s="599"/>
      <c r="E6" s="599"/>
      <c r="F6" s="599"/>
      <c r="G6" s="599"/>
      <c r="H6" s="599"/>
      <c r="I6" s="599"/>
      <c r="J6" s="599"/>
      <c r="K6" s="599"/>
      <c r="L6" s="599"/>
      <c r="M6" s="599"/>
      <c r="N6" s="599"/>
      <c r="O6" s="599"/>
      <c r="P6" s="599"/>
      <c r="Q6" s="599"/>
    </row>
    <row r="7" spans="1:17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</row>
    <row r="8" spans="1:17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</row>
    <row r="9" spans="1:17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</row>
    <row r="10" spans="1:17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</row>
    <row r="11" spans="1:17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7" ht="13.5" customHeight="1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</row>
    <row r="13" spans="1:17" ht="1.5" hidden="1" customHeight="1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</row>
    <row r="14" spans="1:17" ht="2.25" hidden="1" customHeight="1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</row>
    <row r="15" spans="1:17" ht="15.75" x14ac:dyDescent="0.25">
      <c r="A15" s="626" t="s">
        <v>63</v>
      </c>
      <c r="B15" s="626"/>
      <c r="C15" s="626"/>
      <c r="D15" s="626"/>
      <c r="E15" s="626"/>
      <c r="F15" s="626"/>
      <c r="G15" s="626"/>
      <c r="H15" s="626"/>
      <c r="I15" s="626"/>
      <c r="J15" s="626"/>
      <c r="K15" s="626"/>
      <c r="L15" s="626"/>
      <c r="M15" s="626"/>
      <c r="N15" s="626"/>
      <c r="O15" s="626"/>
      <c r="P15" s="626"/>
      <c r="Q15" s="626"/>
    </row>
    <row r="16" spans="1:17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625" t="s">
        <v>1</v>
      </c>
      <c r="K16" s="625"/>
      <c r="L16" s="625"/>
      <c r="M16" s="625" t="s">
        <v>724</v>
      </c>
      <c r="N16" s="625"/>
      <c r="O16" s="625"/>
      <c r="P16" s="14"/>
      <c r="Q16" s="14"/>
    </row>
    <row r="17" spans="1:17" x14ac:dyDescent="0.25">
      <c r="A17" s="14"/>
      <c r="B17" s="14"/>
      <c r="C17" s="624" t="s">
        <v>64</v>
      </c>
      <c r="D17" s="624"/>
      <c r="E17" s="624"/>
      <c r="F17" s="624"/>
      <c r="G17" s="624"/>
      <c r="H17" s="624"/>
      <c r="I17" s="624"/>
      <c r="J17" s="624" t="s">
        <v>67</v>
      </c>
      <c r="K17" s="624"/>
      <c r="L17" s="624"/>
      <c r="M17" s="624"/>
      <c r="N17" s="624"/>
      <c r="O17" s="624"/>
      <c r="P17" s="14"/>
      <c r="Q17" s="14"/>
    </row>
    <row r="18" spans="1:17" x14ac:dyDescent="0.25">
      <c r="A18" s="14"/>
      <c r="B18" s="14"/>
      <c r="C18" s="624" t="s">
        <v>65</v>
      </c>
      <c r="D18" s="624"/>
      <c r="E18" s="624"/>
      <c r="F18" s="624"/>
      <c r="G18" s="624"/>
      <c r="H18" s="624"/>
      <c r="I18" s="624"/>
      <c r="J18" s="624" t="s">
        <v>68</v>
      </c>
      <c r="K18" s="624"/>
      <c r="L18" s="624"/>
      <c r="M18" s="624"/>
      <c r="N18" s="624"/>
      <c r="O18" s="624"/>
      <c r="P18" s="14"/>
      <c r="Q18" s="14"/>
    </row>
    <row r="19" spans="1:17" ht="30.75" customHeight="1" x14ac:dyDescent="0.25">
      <c r="A19" s="14"/>
      <c r="B19" s="14"/>
      <c r="C19" s="624" t="s">
        <v>69</v>
      </c>
      <c r="D19" s="624"/>
      <c r="E19" s="624"/>
      <c r="F19" s="624"/>
      <c r="G19" s="624"/>
      <c r="H19" s="624"/>
      <c r="I19" s="624"/>
      <c r="J19" s="623" t="s">
        <v>70</v>
      </c>
      <c r="K19" s="623"/>
      <c r="L19" s="623"/>
      <c r="M19" s="623"/>
      <c r="N19" s="623"/>
      <c r="O19" s="623"/>
      <c r="P19" s="14"/>
      <c r="Q19" s="14"/>
    </row>
    <row r="20" spans="1:17" ht="48.75" customHeight="1" x14ac:dyDescent="0.25">
      <c r="A20" s="14"/>
      <c r="B20" s="14"/>
      <c r="C20" s="624" t="s">
        <v>66</v>
      </c>
      <c r="D20" s="624"/>
      <c r="E20" s="624"/>
      <c r="F20" s="624"/>
      <c r="G20" s="624"/>
      <c r="H20" s="624"/>
      <c r="I20" s="624"/>
      <c r="J20" s="623" t="s">
        <v>436</v>
      </c>
      <c r="K20" s="623"/>
      <c r="L20" s="623"/>
      <c r="M20" s="623" t="s">
        <v>72</v>
      </c>
      <c r="N20" s="623"/>
      <c r="O20" s="623"/>
      <c r="P20" s="14"/>
      <c r="Q20" s="14"/>
    </row>
    <row r="21" spans="1:17" ht="6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</row>
    <row r="22" spans="1:17" x14ac:dyDescent="0.25">
      <c r="A22" s="598" t="s">
        <v>71</v>
      </c>
      <c r="B22" s="598"/>
      <c r="C22" s="598"/>
      <c r="D22" s="598"/>
      <c r="E22" s="598"/>
      <c r="F22" s="598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</row>
    <row r="23" spans="1:17" ht="15.75" x14ac:dyDescent="0.25">
      <c r="A23" s="629" t="s">
        <v>1</v>
      </c>
      <c r="B23" s="629"/>
      <c r="C23" s="629"/>
      <c r="D23" s="629"/>
      <c r="E23" s="629"/>
      <c r="F23" s="629"/>
      <c r="G23" s="629"/>
      <c r="H23" s="629"/>
      <c r="I23" s="629"/>
      <c r="J23" s="629" t="s">
        <v>724</v>
      </c>
      <c r="K23" s="629"/>
      <c r="L23" s="629"/>
      <c r="M23" s="629"/>
      <c r="N23" s="629"/>
      <c r="O23" s="629"/>
      <c r="P23" s="629"/>
      <c r="Q23" s="629"/>
    </row>
    <row r="24" spans="1:17" x14ac:dyDescent="0.25">
      <c r="A24" s="630" t="s">
        <v>73</v>
      </c>
      <c r="B24" s="630"/>
      <c r="C24" s="630"/>
      <c r="D24" s="630"/>
      <c r="E24" s="630"/>
      <c r="F24" s="630"/>
      <c r="G24" s="630"/>
      <c r="H24" s="630"/>
      <c r="I24" s="630"/>
      <c r="J24" s="630" t="s">
        <v>74</v>
      </c>
      <c r="K24" s="630"/>
      <c r="L24" s="630"/>
      <c r="M24" s="630"/>
      <c r="N24" s="630"/>
      <c r="O24" s="630"/>
      <c r="P24" s="630"/>
      <c r="Q24" s="630"/>
    </row>
    <row r="25" spans="1:17" x14ac:dyDescent="0.25">
      <c r="A25" s="631" t="s">
        <v>75</v>
      </c>
      <c r="B25" s="631"/>
      <c r="C25" s="631"/>
      <c r="D25" s="631"/>
      <c r="E25" s="631"/>
      <c r="F25" s="631"/>
      <c r="G25" s="631"/>
      <c r="H25" s="631"/>
      <c r="I25" s="631"/>
      <c r="J25" s="631"/>
      <c r="K25" s="631"/>
      <c r="L25" s="631"/>
      <c r="M25" s="631"/>
      <c r="N25" s="631"/>
      <c r="O25" s="631"/>
      <c r="P25" s="631"/>
      <c r="Q25" s="631"/>
    </row>
    <row r="26" spans="1:17" x14ac:dyDescent="0.25">
      <c r="A26" s="631" t="s">
        <v>76</v>
      </c>
      <c r="B26" s="631"/>
      <c r="C26" s="631"/>
      <c r="D26" s="631"/>
      <c r="E26" s="631"/>
      <c r="F26" s="631"/>
      <c r="G26" s="631"/>
      <c r="H26" s="631"/>
      <c r="I26" s="631"/>
      <c r="J26" s="631"/>
      <c r="K26" s="631"/>
      <c r="L26" s="631"/>
      <c r="M26" s="631"/>
      <c r="N26" s="631"/>
      <c r="O26" s="631"/>
      <c r="P26" s="631"/>
      <c r="Q26" s="631"/>
    </row>
    <row r="27" spans="1:17" x14ac:dyDescent="0.25">
      <c r="A27" s="630" t="s">
        <v>77</v>
      </c>
      <c r="B27" s="630"/>
      <c r="C27" s="630"/>
      <c r="D27" s="630"/>
      <c r="E27" s="630"/>
      <c r="F27" s="630"/>
      <c r="G27" s="630"/>
      <c r="H27" s="630"/>
      <c r="I27" s="630"/>
      <c r="J27" s="630" t="s">
        <v>78</v>
      </c>
      <c r="K27" s="630"/>
      <c r="L27" s="630"/>
      <c r="M27" s="630"/>
      <c r="N27" s="630"/>
      <c r="O27" s="630"/>
      <c r="P27" s="630"/>
      <c r="Q27" s="630"/>
    </row>
    <row r="28" spans="1:17" x14ac:dyDescent="0.25">
      <c r="A28" s="631" t="s">
        <v>79</v>
      </c>
      <c r="B28" s="631"/>
      <c r="C28" s="631"/>
      <c r="D28" s="631"/>
      <c r="E28" s="631"/>
      <c r="F28" s="631"/>
      <c r="G28" s="631"/>
      <c r="H28" s="631"/>
      <c r="I28" s="631"/>
      <c r="J28" s="631"/>
      <c r="K28" s="631"/>
      <c r="L28" s="631"/>
      <c r="M28" s="631"/>
      <c r="N28" s="631"/>
      <c r="O28" s="631"/>
      <c r="P28" s="631"/>
      <c r="Q28" s="631"/>
    </row>
    <row r="29" spans="1:17" x14ac:dyDescent="0.25">
      <c r="A29" s="631" t="s">
        <v>80</v>
      </c>
      <c r="B29" s="631"/>
      <c r="C29" s="631"/>
      <c r="D29" s="631"/>
      <c r="E29" s="631"/>
      <c r="F29" s="631"/>
      <c r="G29" s="631"/>
      <c r="H29" s="631"/>
      <c r="I29" s="631"/>
      <c r="J29" s="631"/>
      <c r="K29" s="631"/>
      <c r="L29" s="631"/>
      <c r="M29" s="631"/>
      <c r="N29" s="631"/>
      <c r="O29" s="631"/>
      <c r="P29" s="631"/>
      <c r="Q29" s="631"/>
    </row>
    <row r="30" spans="1:17" x14ac:dyDescent="0.25">
      <c r="A30" s="631" t="s">
        <v>76</v>
      </c>
      <c r="B30" s="631"/>
      <c r="C30" s="631"/>
      <c r="D30" s="631"/>
      <c r="E30" s="631"/>
      <c r="F30" s="631"/>
      <c r="G30" s="631"/>
      <c r="H30" s="631"/>
      <c r="I30" s="631"/>
      <c r="J30" s="631"/>
      <c r="K30" s="631"/>
      <c r="L30" s="631"/>
      <c r="M30" s="631"/>
      <c r="N30" s="631"/>
      <c r="O30" s="631"/>
      <c r="P30" s="631"/>
      <c r="Q30" s="631"/>
    </row>
    <row r="31" spans="1:17" ht="4.5" customHeight="1" x14ac:dyDescent="0.25">
      <c r="A31" s="35"/>
      <c r="B31" s="35"/>
      <c r="C31" s="35"/>
      <c r="D31" s="35"/>
      <c r="E31" s="35"/>
      <c r="F31" s="35"/>
      <c r="G31" s="35"/>
      <c r="H31" s="35"/>
      <c r="I31" s="35"/>
      <c r="J31" s="14"/>
      <c r="K31" s="14"/>
      <c r="L31" s="14"/>
      <c r="M31" s="14"/>
      <c r="N31" s="14"/>
      <c r="O31" s="14"/>
      <c r="P31" s="14"/>
      <c r="Q31" s="14"/>
    </row>
    <row r="32" spans="1:17" x14ac:dyDescent="0.25">
      <c r="A32" s="598" t="s">
        <v>81</v>
      </c>
      <c r="B32" s="598"/>
      <c r="C32" s="598"/>
      <c r="D32" s="598"/>
      <c r="E32" s="598"/>
      <c r="F32" s="598"/>
      <c r="G32" s="598"/>
      <c r="H32" s="598"/>
      <c r="I32" s="598"/>
      <c r="J32" s="598"/>
      <c r="K32" s="598"/>
      <c r="L32" s="598"/>
      <c r="M32" s="598"/>
      <c r="N32" s="598"/>
      <c r="O32" s="598"/>
      <c r="P32" s="598"/>
      <c r="Q32" s="598"/>
    </row>
    <row r="33" spans="1:17" ht="15" customHeight="1" x14ac:dyDescent="0.25">
      <c r="A33" s="618" t="s">
        <v>728</v>
      </c>
      <c r="B33" s="619"/>
      <c r="C33" s="619"/>
      <c r="D33" s="619"/>
      <c r="E33" s="619"/>
      <c r="F33" s="619"/>
      <c r="G33" s="619"/>
      <c r="H33" s="619"/>
      <c r="I33" s="619"/>
      <c r="J33" s="619"/>
      <c r="K33" s="619"/>
      <c r="L33" s="619"/>
      <c r="M33" s="619"/>
      <c r="N33" s="619"/>
      <c r="O33" s="619"/>
      <c r="P33" s="619"/>
      <c r="Q33" s="620"/>
    </row>
    <row r="34" spans="1:17" ht="12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</row>
    <row r="35" spans="1:17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</row>
    <row r="36" spans="1:17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</row>
    <row r="37" spans="1:17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</row>
    <row r="38" spans="1:17" ht="18" customHeight="1" x14ac:dyDescent="0.25">
      <c r="A38" s="36" t="s">
        <v>82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</row>
    <row r="39" spans="1:17" x14ac:dyDescent="0.25">
      <c r="A39" s="598" t="s">
        <v>83</v>
      </c>
      <c r="B39" s="598"/>
      <c r="C39" s="598"/>
      <c r="D39" s="598"/>
      <c r="E39" s="598"/>
      <c r="F39" s="598"/>
      <c r="G39" s="598"/>
      <c r="H39" s="598"/>
      <c r="I39" s="598"/>
      <c r="J39" s="598"/>
      <c r="K39" s="598"/>
      <c r="L39" s="598"/>
      <c r="M39" s="598"/>
      <c r="N39" s="598"/>
      <c r="O39" s="598"/>
      <c r="P39" s="598"/>
      <c r="Q39" s="598"/>
    </row>
    <row r="40" spans="1:17" ht="15.75" x14ac:dyDescent="0.25">
      <c r="A40" s="618" t="s">
        <v>728</v>
      </c>
      <c r="B40" s="619"/>
      <c r="C40" s="619"/>
      <c r="D40" s="619"/>
      <c r="E40" s="619"/>
      <c r="F40" s="619"/>
      <c r="G40" s="619"/>
      <c r="H40" s="619"/>
      <c r="I40" s="619"/>
      <c r="J40" s="619"/>
      <c r="K40" s="619"/>
      <c r="L40" s="619"/>
      <c r="M40" s="619"/>
      <c r="N40" s="619"/>
      <c r="O40" s="619"/>
      <c r="P40" s="619"/>
      <c r="Q40" s="620"/>
    </row>
    <row r="41" spans="1:17" x14ac:dyDescent="0.25">
      <c r="A41" s="628" t="s">
        <v>84</v>
      </c>
      <c r="B41" s="628"/>
      <c r="C41" s="628"/>
      <c r="D41" s="628"/>
      <c r="E41" s="628"/>
      <c r="F41" s="628"/>
      <c r="G41" s="628"/>
      <c r="H41" s="628"/>
      <c r="I41" s="628"/>
      <c r="J41" s="628"/>
      <c r="K41" s="37" t="s">
        <v>88</v>
      </c>
      <c r="L41" s="38"/>
      <c r="M41" s="38"/>
      <c r="N41" s="38"/>
      <c r="O41" s="38"/>
      <c r="P41" s="38"/>
      <c r="Q41" s="38"/>
    </row>
    <row r="42" spans="1:17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</row>
    <row r="43" spans="1:17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</row>
    <row r="44" spans="1:17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</row>
    <row r="45" spans="1:17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</row>
    <row r="46" spans="1:17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</row>
    <row r="47" spans="1:17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</row>
    <row r="48" spans="1:17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</row>
    <row r="49" spans="1:17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</row>
    <row r="50" spans="1:17" x14ac:dyDescent="0.25">
      <c r="A50" s="599" t="s">
        <v>85</v>
      </c>
      <c r="B50" s="599"/>
      <c r="C50" s="599"/>
      <c r="D50" s="633" t="s">
        <v>86</v>
      </c>
      <c r="E50" s="633"/>
      <c r="F50" s="633"/>
      <c r="G50" s="27"/>
      <c r="H50" s="599" t="s">
        <v>87</v>
      </c>
      <c r="I50" s="599"/>
      <c r="J50" s="599"/>
      <c r="K50" s="27"/>
      <c r="L50" s="599" t="s">
        <v>86</v>
      </c>
      <c r="M50" s="599"/>
      <c r="N50" s="27"/>
      <c r="O50" s="599" t="s">
        <v>87</v>
      </c>
      <c r="P50" s="599"/>
      <c r="Q50" s="599"/>
    </row>
    <row r="51" spans="1:17" ht="27" customHeight="1" x14ac:dyDescent="0.25">
      <c r="A51" s="39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1"/>
      <c r="N51" s="40"/>
      <c r="O51" s="40"/>
      <c r="P51" s="40"/>
      <c r="Q51" s="40"/>
    </row>
    <row r="52" spans="1:17" ht="45.75" customHeight="1" x14ac:dyDescent="0.25">
      <c r="A52" s="42"/>
      <c r="B52" s="42"/>
      <c r="C52" s="42"/>
      <c r="D52" s="42"/>
      <c r="E52" s="42"/>
      <c r="F52" s="42"/>
      <c r="G52" s="42"/>
      <c r="H52" s="42"/>
      <c r="I52" s="632" t="s">
        <v>437</v>
      </c>
      <c r="J52" s="632"/>
      <c r="K52" s="632"/>
      <c r="L52" s="632"/>
      <c r="M52" s="632"/>
      <c r="N52" s="632"/>
      <c r="O52" s="632"/>
      <c r="P52" s="632"/>
      <c r="Q52" s="42"/>
    </row>
    <row r="53" spans="1:17" x14ac:dyDescent="0.25">
      <c r="A53" s="18"/>
      <c r="B53" s="18"/>
      <c r="C53" s="18"/>
      <c r="D53" s="18"/>
      <c r="E53" s="18"/>
      <c r="F53" s="18"/>
      <c r="G53" s="18"/>
      <c r="H53" s="18"/>
      <c r="I53" s="632"/>
      <c r="J53" s="632"/>
      <c r="K53" s="632"/>
      <c r="L53" s="632"/>
      <c r="M53" s="632"/>
      <c r="N53" s="632"/>
      <c r="O53" s="632"/>
      <c r="P53" s="632"/>
      <c r="Q53" s="18"/>
    </row>
    <row r="54" spans="1:17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</row>
    <row r="55" spans="1:17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</row>
    <row r="56" spans="1:17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</row>
    <row r="57" spans="1:17" hidden="1" x14ac:dyDescent="0.25"/>
    <row r="58" spans="1:17" hidden="1" x14ac:dyDescent="0.25"/>
    <row r="59" spans="1:17" hidden="1" x14ac:dyDescent="0.25"/>
    <row r="60" spans="1:17" hidden="1" x14ac:dyDescent="0.25"/>
    <row r="61" spans="1:17" hidden="1" x14ac:dyDescent="0.25"/>
  </sheetData>
  <sheetProtection password="BE26" sheet="1" objects="1" scenarios="1"/>
  <mergeCells count="39">
    <mergeCell ref="A39:Q39"/>
    <mergeCell ref="I52:P53"/>
    <mergeCell ref="A50:C50"/>
    <mergeCell ref="D50:F50"/>
    <mergeCell ref="H50:J50"/>
    <mergeCell ref="O50:Q50"/>
    <mergeCell ref="L50:M50"/>
    <mergeCell ref="A2:Q2"/>
    <mergeCell ref="A40:Q40"/>
    <mergeCell ref="A41:J41"/>
    <mergeCell ref="J17:O17"/>
    <mergeCell ref="J23:Q23"/>
    <mergeCell ref="A23:I23"/>
    <mergeCell ref="J27:Q27"/>
    <mergeCell ref="A27:I27"/>
    <mergeCell ref="A26:Q26"/>
    <mergeCell ref="A25:Q25"/>
    <mergeCell ref="J24:Q24"/>
    <mergeCell ref="A24:I24"/>
    <mergeCell ref="A30:Q30"/>
    <mergeCell ref="A29:Q29"/>
    <mergeCell ref="A28:Q28"/>
    <mergeCell ref="A32:Q32"/>
    <mergeCell ref="A33:Q33"/>
    <mergeCell ref="A1:D1"/>
    <mergeCell ref="A3:Q4"/>
    <mergeCell ref="A6:Q6"/>
    <mergeCell ref="A22:Q22"/>
    <mergeCell ref="M20:O20"/>
    <mergeCell ref="J20:L20"/>
    <mergeCell ref="J19:O19"/>
    <mergeCell ref="J18:O18"/>
    <mergeCell ref="M16:O16"/>
    <mergeCell ref="J16:L16"/>
    <mergeCell ref="A15:Q15"/>
    <mergeCell ref="C20:I20"/>
    <mergeCell ref="C19:I19"/>
    <mergeCell ref="C18:I18"/>
    <mergeCell ref="C17:I17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81" fitToHeight="2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K202"/>
  <sheetViews>
    <sheetView showRowColHeaders="0" zoomScaleNormal="100" zoomScaleSheetLayoutView="100" workbookViewId="0">
      <pane ySplit="10" topLeftCell="A11" activePane="bottomLeft" state="frozen"/>
      <selection pane="bottomLeft" activeCell="A17" sqref="A17"/>
    </sheetView>
  </sheetViews>
  <sheetFormatPr defaultColWidth="0" defaultRowHeight="15" zeroHeight="1" x14ac:dyDescent="0.25"/>
  <cols>
    <col min="1" max="1" width="6.140625" style="13" customWidth="1"/>
    <col min="2" max="36" width="6.5703125" style="13" customWidth="1"/>
    <col min="37" max="37" width="1.7109375" style="13" hidden="1" customWidth="1"/>
    <col min="38" max="16384" width="9.140625" style="13" hidden="1"/>
  </cols>
  <sheetData>
    <row r="1" spans="1:36" ht="21" x14ac:dyDescent="0.35">
      <c r="A1" s="646" t="s">
        <v>61</v>
      </c>
      <c r="B1" s="646"/>
      <c r="C1" s="646"/>
      <c r="D1" s="646"/>
      <c r="E1" s="646"/>
      <c r="F1" s="14"/>
      <c r="G1" s="17"/>
      <c r="H1" s="17"/>
      <c r="I1" s="17"/>
      <c r="J1" s="17"/>
      <c r="K1" s="17"/>
      <c r="L1" s="17"/>
      <c r="M1" s="17" t="s">
        <v>711</v>
      </c>
      <c r="N1" s="17"/>
      <c r="O1" s="17"/>
      <c r="P1" s="17"/>
      <c r="Q1" s="17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H1" s="14"/>
      <c r="AI1" s="14"/>
      <c r="AJ1" s="14"/>
    </row>
    <row r="2" spans="1:36" ht="18" customHeight="1" x14ac:dyDescent="0.25">
      <c r="A2" s="627" t="s">
        <v>89</v>
      </c>
      <c r="B2" s="627"/>
      <c r="C2" s="627"/>
      <c r="D2" s="627"/>
      <c r="E2" s="627"/>
      <c r="F2" s="627"/>
      <c r="G2" s="627"/>
      <c r="H2" s="627"/>
      <c r="I2" s="627"/>
      <c r="J2" s="627"/>
      <c r="K2" s="627"/>
      <c r="L2" s="627"/>
      <c r="M2" s="627"/>
      <c r="N2" s="627"/>
      <c r="O2" s="627"/>
      <c r="P2" s="627"/>
      <c r="Q2" s="627"/>
      <c r="R2" s="627"/>
      <c r="S2" s="627"/>
      <c r="T2" s="627"/>
      <c r="U2" s="627"/>
      <c r="V2" s="627"/>
      <c r="W2" s="627"/>
      <c r="X2" s="627"/>
      <c r="Y2" s="627"/>
      <c r="Z2" s="627"/>
      <c r="AA2" s="627"/>
      <c r="AB2" s="627"/>
      <c r="AC2" s="627"/>
      <c r="AD2" s="627"/>
      <c r="AE2" s="627"/>
      <c r="AF2" s="627"/>
      <c r="AG2" s="627"/>
      <c r="AH2" s="627"/>
      <c r="AI2" s="627"/>
      <c r="AJ2" s="627"/>
    </row>
    <row r="3" spans="1:36" ht="3.75" customHeight="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</row>
    <row r="4" spans="1:36" ht="15.75" thickBot="1" x14ac:dyDescent="0.3">
      <c r="A4" s="43"/>
      <c r="B4" s="43"/>
      <c r="C4" s="43"/>
      <c r="D4" s="43"/>
      <c r="E4" s="43"/>
      <c r="F4" s="43"/>
      <c r="G4" s="43"/>
      <c r="H4" s="43"/>
      <c r="I4" s="43"/>
      <c r="J4" s="43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44"/>
      <c r="W4" s="44"/>
      <c r="X4" s="44"/>
      <c r="Y4" s="44"/>
      <c r="Z4" s="44"/>
      <c r="AA4" s="647" t="s">
        <v>633</v>
      </c>
      <c r="AB4" s="647"/>
      <c r="AC4" s="647"/>
      <c r="AD4" s="647"/>
      <c r="AE4" s="647"/>
      <c r="AF4" s="647"/>
      <c r="AG4" s="647"/>
      <c r="AH4" s="647"/>
      <c r="AI4" s="647"/>
      <c r="AJ4" s="44"/>
    </row>
    <row r="5" spans="1:36" ht="15" customHeight="1" thickBot="1" x14ac:dyDescent="0.3">
      <c r="A5" s="43" t="s">
        <v>468</v>
      </c>
      <c r="B5" s="14"/>
      <c r="C5" s="14"/>
      <c r="D5" s="14"/>
      <c r="E5" s="14"/>
      <c r="F5" s="14"/>
      <c r="G5" s="14"/>
      <c r="H5" s="173">
        <f>1-Скидка_Prestige</f>
        <v>0</v>
      </c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44"/>
      <c r="W5" s="44"/>
      <c r="X5" s="44"/>
      <c r="Y5" s="44"/>
      <c r="Z5" s="44"/>
      <c r="AA5" s="647"/>
      <c r="AB5" s="647"/>
      <c r="AC5" s="647"/>
      <c r="AD5" s="647"/>
      <c r="AE5" s="647"/>
      <c r="AF5" s="647"/>
      <c r="AG5" s="647"/>
      <c r="AH5" s="647"/>
      <c r="AI5" s="647"/>
      <c r="AJ5" s="44"/>
    </row>
    <row r="6" spans="1:36" x14ac:dyDescent="0.25">
      <c r="A6" s="43"/>
      <c r="B6" s="172" t="str">
        <f>"Наценка за торсионные пружины "&amp;Торсионные_пружины_Prestige*100&amp;"%"</f>
        <v>Наценка за торсионные пружины 5%</v>
      </c>
      <c r="C6" s="14"/>
      <c r="D6" s="14"/>
      <c r="E6" s="14"/>
      <c r="F6" s="14"/>
      <c r="G6" s="14"/>
      <c r="H6" s="45" t="b">
        <v>0</v>
      </c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44"/>
      <c r="W6" s="44"/>
      <c r="X6" s="44"/>
      <c r="Y6" s="44"/>
      <c r="Z6" s="44"/>
      <c r="AA6" s="647"/>
      <c r="AB6" s="647"/>
      <c r="AC6" s="647"/>
      <c r="AD6" s="647"/>
      <c r="AE6" s="647"/>
      <c r="AF6" s="647"/>
      <c r="AG6" s="647"/>
      <c r="AH6" s="647"/>
      <c r="AI6" s="647"/>
      <c r="AJ6" s="44"/>
    </row>
    <row r="7" spans="1:36" x14ac:dyDescent="0.25">
      <c r="A7" s="14"/>
      <c r="B7" s="14"/>
      <c r="C7" s="14"/>
      <c r="D7" s="14"/>
      <c r="E7" s="14"/>
      <c r="F7" s="14"/>
      <c r="G7" s="14"/>
      <c r="H7" s="14"/>
      <c r="I7" s="46"/>
      <c r="J7" s="46"/>
      <c r="K7" s="46"/>
      <c r="L7" s="46"/>
      <c r="M7" s="46"/>
      <c r="N7" s="46"/>
      <c r="O7" s="46"/>
      <c r="P7" s="46"/>
      <c r="Q7" s="46"/>
      <c r="R7" s="47"/>
      <c r="S7" s="47"/>
      <c r="T7" s="47"/>
      <c r="U7" s="14"/>
      <c r="V7" s="44"/>
      <c r="W7" s="44"/>
      <c r="X7" s="44"/>
      <c r="Y7" s="44"/>
      <c r="Z7" s="44"/>
      <c r="AA7" s="647"/>
      <c r="AB7" s="647"/>
      <c r="AC7" s="647"/>
      <c r="AD7" s="647"/>
      <c r="AE7" s="647"/>
      <c r="AF7" s="647"/>
      <c r="AG7" s="647"/>
      <c r="AH7" s="647"/>
      <c r="AI7" s="647"/>
      <c r="AJ7" s="44"/>
    </row>
    <row r="8" spans="1:36" ht="9" customHeight="1" x14ac:dyDescent="0.25">
      <c r="A8" s="48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47"/>
      <c r="T8" s="47"/>
      <c r="U8" s="47"/>
      <c r="V8" s="14"/>
      <c r="W8" s="47"/>
      <c r="X8" s="14"/>
      <c r="Y8" s="47"/>
      <c r="Z8" s="47"/>
      <c r="AA8" s="647"/>
      <c r="AB8" s="647"/>
      <c r="AC8" s="647"/>
      <c r="AD8" s="647"/>
      <c r="AE8" s="647"/>
      <c r="AF8" s="647"/>
      <c r="AG8" s="647"/>
      <c r="AH8" s="647"/>
      <c r="AI8" s="647"/>
      <c r="AJ8" s="14"/>
    </row>
    <row r="9" spans="1:36" ht="12.75" customHeight="1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L9" s="49" t="s">
        <v>2</v>
      </c>
      <c r="M9" s="14"/>
      <c r="N9" s="49" t="s">
        <v>3</v>
      </c>
      <c r="O9" s="14"/>
      <c r="Q9" s="50" t="s">
        <v>4</v>
      </c>
      <c r="S9" s="51" t="s">
        <v>109</v>
      </c>
      <c r="U9" s="14"/>
      <c r="V9" s="49" t="s">
        <v>470</v>
      </c>
      <c r="W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</row>
    <row r="10" spans="1:36" ht="18" customHeight="1" x14ac:dyDescent="0.25">
      <c r="A10" s="648" t="s">
        <v>708</v>
      </c>
      <c r="B10" s="648"/>
      <c r="C10" s="648"/>
      <c r="D10" s="648"/>
      <c r="E10" s="648"/>
      <c r="F10" s="648"/>
      <c r="G10" s="648"/>
      <c r="H10" s="648"/>
      <c r="I10" s="648"/>
      <c r="J10" s="648"/>
      <c r="K10" s="648"/>
      <c r="L10" s="648"/>
      <c r="M10" s="648"/>
      <c r="N10" s="648"/>
      <c r="O10" s="648"/>
      <c r="P10" s="648"/>
      <c r="Q10" s="648"/>
      <c r="R10" s="648"/>
      <c r="S10" s="648"/>
      <c r="T10" s="648"/>
      <c r="U10" s="648"/>
      <c r="V10" s="648"/>
      <c r="W10" s="648"/>
      <c r="X10" s="648"/>
      <c r="Y10" s="648"/>
      <c r="Z10" s="648"/>
      <c r="AA10" s="648"/>
      <c r="AB10" s="648"/>
      <c r="AC10" s="648"/>
      <c r="AD10" s="648"/>
      <c r="AE10" s="648"/>
      <c r="AF10" s="648"/>
      <c r="AG10" s="648"/>
      <c r="AH10" s="648"/>
      <c r="AI10" s="648"/>
      <c r="AJ10" s="648"/>
    </row>
    <row r="11" spans="1:36" ht="18" customHeight="1" x14ac:dyDescent="0.25">
      <c r="A11" s="182" t="str">
        <f>VLOOKUP(Тип_прайслиста,Тип_прайслиста_значения,2,FALSE)</f>
        <v>РОЗНИЧНЫЙ ПРАЙС-ЛИСТ НА СЕКЦИОННЫЕ ВОРОТА ГРУППЫ КОМПАНИЙ "АЛЮТЕХ" НА РЫНКЕ РОССИЙСКОЙ ФЕДЕРАЦИИ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</row>
    <row r="12" spans="1:36" ht="15.75" x14ac:dyDescent="0.25">
      <c r="A12" s="627" t="s">
        <v>704</v>
      </c>
      <c r="B12" s="627"/>
      <c r="C12" s="627"/>
      <c r="D12" s="627"/>
      <c r="E12" s="627"/>
      <c r="F12" s="627"/>
      <c r="G12" s="627"/>
      <c r="H12" s="627"/>
      <c r="I12" s="627"/>
      <c r="J12" s="627"/>
      <c r="K12" s="627"/>
      <c r="L12" s="627"/>
      <c r="M12" s="627"/>
      <c r="N12" s="627"/>
      <c r="O12" s="627"/>
      <c r="P12" s="627"/>
      <c r="Q12" s="627"/>
      <c r="R12" s="627"/>
      <c r="S12" s="627"/>
      <c r="T12" s="627"/>
      <c r="U12" s="627"/>
      <c r="V12" s="627"/>
      <c r="W12" s="627"/>
      <c r="X12" s="627"/>
      <c r="Y12" s="627"/>
      <c r="Z12" s="627"/>
      <c r="AA12" s="627"/>
      <c r="AB12" s="627"/>
      <c r="AC12" s="627"/>
      <c r="AD12" s="627"/>
      <c r="AE12" s="627"/>
      <c r="AF12" s="627"/>
      <c r="AG12" s="627"/>
      <c r="AH12" s="627"/>
      <c r="AI12" s="627"/>
      <c r="AJ12" s="627"/>
    </row>
    <row r="13" spans="1:36" ht="14.25" customHeight="1" x14ac:dyDescent="0.25">
      <c r="A13" s="237" t="s">
        <v>1134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53" t="str">
        <f>Описание_цены</f>
        <v>Цены указаны в рублях с НДС</v>
      </c>
      <c r="AF13" s="14"/>
      <c r="AG13" s="14"/>
      <c r="AH13" s="14"/>
      <c r="AI13" s="14"/>
      <c r="AJ13" s="14"/>
    </row>
    <row r="14" spans="1:36" ht="14.25" customHeight="1" x14ac:dyDescent="0.25">
      <c r="A14" s="237" t="s">
        <v>1135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355"/>
      <c r="AA14" s="355"/>
      <c r="AB14" s="355"/>
      <c r="AC14" s="355"/>
      <c r="AD14" s="14"/>
      <c r="AE14" s="14"/>
      <c r="AF14" s="14"/>
      <c r="AG14" s="14"/>
      <c r="AH14" s="14"/>
      <c r="AI14" s="14"/>
      <c r="AJ14" s="54"/>
    </row>
    <row r="15" spans="1:36" s="352" customFormat="1" ht="14.25" customHeight="1" x14ac:dyDescent="0.25">
      <c r="A15" s="237" t="s">
        <v>1136</v>
      </c>
      <c r="B15" s="355"/>
      <c r="C15" s="355"/>
      <c r="D15" s="355"/>
      <c r="E15" s="355"/>
      <c r="F15" s="355"/>
      <c r="G15" s="355"/>
      <c r="H15" s="355"/>
      <c r="I15" s="355"/>
      <c r="J15" s="355"/>
      <c r="K15" s="355"/>
      <c r="L15" s="355"/>
      <c r="M15" s="355"/>
      <c r="N15" s="355"/>
      <c r="O15" s="355"/>
      <c r="P15" s="355"/>
      <c r="Q15" s="355"/>
      <c r="R15" s="355"/>
      <c r="S15" s="355"/>
      <c r="T15" s="355"/>
      <c r="U15" s="355"/>
      <c r="V15" s="355"/>
      <c r="W15" s="355"/>
      <c r="X15" s="355"/>
      <c r="Y15" s="355"/>
      <c r="Z15" s="355"/>
      <c r="AA15" s="355"/>
      <c r="AB15" s="355"/>
      <c r="AC15" s="355"/>
      <c r="AD15" s="355"/>
      <c r="AE15" s="355"/>
      <c r="AF15" s="355"/>
      <c r="AG15" s="355"/>
      <c r="AH15" s="355"/>
      <c r="AI15" s="355"/>
      <c r="AJ15" s="54"/>
    </row>
    <row r="16" spans="1:36" s="352" customFormat="1" ht="14.25" customHeight="1" thickBot="1" x14ac:dyDescent="0.3">
      <c r="A16" s="237" t="s">
        <v>1137</v>
      </c>
      <c r="B16" s="355"/>
      <c r="C16" s="355"/>
      <c r="D16" s="355"/>
      <c r="E16" s="355"/>
      <c r="F16" s="355"/>
      <c r="G16" s="355"/>
      <c r="H16" s="355"/>
      <c r="I16" s="355"/>
      <c r="J16" s="355"/>
      <c r="K16" s="355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54"/>
    </row>
    <row r="17" spans="1:36" x14ac:dyDescent="0.25">
      <c r="A17" s="55" t="s">
        <v>106</v>
      </c>
      <c r="B17" s="56">
        <v>1750</v>
      </c>
      <c r="C17" s="56">
        <v>1875</v>
      </c>
      <c r="D17" s="56">
        <v>2000</v>
      </c>
      <c r="E17" s="56">
        <v>2125</v>
      </c>
      <c r="F17" s="56">
        <v>2250</v>
      </c>
      <c r="G17" s="56">
        <v>2375</v>
      </c>
      <c r="H17" s="56">
        <v>2500</v>
      </c>
      <c r="I17" s="56">
        <v>2625</v>
      </c>
      <c r="J17" s="56">
        <v>2750</v>
      </c>
      <c r="K17" s="56">
        <v>2875</v>
      </c>
      <c r="L17" s="56">
        <v>3000</v>
      </c>
      <c r="M17" s="56">
        <v>3125</v>
      </c>
      <c r="N17" s="56">
        <v>3250</v>
      </c>
      <c r="O17" s="56">
        <v>3375</v>
      </c>
      <c r="P17" s="56">
        <v>3500</v>
      </c>
      <c r="Q17" s="56">
        <v>3625</v>
      </c>
      <c r="R17" s="56">
        <v>3750</v>
      </c>
      <c r="S17" s="56">
        <v>3875</v>
      </c>
      <c r="T17" s="56">
        <v>4000</v>
      </c>
      <c r="U17" s="56">
        <v>4125</v>
      </c>
      <c r="V17" s="56">
        <v>4250</v>
      </c>
      <c r="W17" s="56">
        <v>4375</v>
      </c>
      <c r="X17" s="56">
        <v>4500</v>
      </c>
      <c r="Y17" s="56">
        <v>4625</v>
      </c>
      <c r="Z17" s="56">
        <v>4750</v>
      </c>
      <c r="AA17" s="56">
        <v>4875</v>
      </c>
      <c r="AB17" s="56">
        <v>5000</v>
      </c>
      <c r="AC17" s="56">
        <v>5125</v>
      </c>
      <c r="AD17" s="56">
        <v>5250</v>
      </c>
      <c r="AE17" s="56">
        <v>5375</v>
      </c>
      <c r="AF17" s="56">
        <v>5500</v>
      </c>
      <c r="AG17" s="56">
        <v>5625</v>
      </c>
      <c r="AH17" s="56">
        <v>5750</v>
      </c>
      <c r="AI17" s="56">
        <v>5875</v>
      </c>
      <c r="AJ17" s="57">
        <v>6000</v>
      </c>
    </row>
    <row r="18" spans="1:36" x14ac:dyDescent="0.25">
      <c r="A18" s="58">
        <v>1750</v>
      </c>
      <c r="B18" s="174">
        <f t="shared" ref="B18:AJ18" si="0">ROUND(B134*РАСЧЕТНЫЙ_КОЭФФИЦИЕНТ,0)</f>
        <v>90285</v>
      </c>
      <c r="C18" s="174">
        <f>ROUND(C134*РАСЧЕТНЫЙ_КОЭФФИЦИЕНТ,0)</f>
        <v>92374</v>
      </c>
      <c r="D18" s="174">
        <f t="shared" si="0"/>
        <v>94223</v>
      </c>
      <c r="E18" s="174">
        <f t="shared" si="0"/>
        <v>97565</v>
      </c>
      <c r="F18" s="174">
        <f t="shared" si="0"/>
        <v>101086</v>
      </c>
      <c r="G18" s="174">
        <f t="shared" si="0"/>
        <v>109022</v>
      </c>
      <c r="H18" s="174">
        <f t="shared" si="0"/>
        <v>111708</v>
      </c>
      <c r="I18" s="174">
        <f t="shared" si="0"/>
        <v>114572</v>
      </c>
      <c r="J18" s="174">
        <f t="shared" si="0"/>
        <v>117735</v>
      </c>
      <c r="K18" s="174">
        <f t="shared" si="0"/>
        <v>116243</v>
      </c>
      <c r="L18" s="174">
        <f t="shared" si="0"/>
        <v>117914</v>
      </c>
      <c r="M18" s="174">
        <f t="shared" si="0"/>
        <v>124776</v>
      </c>
      <c r="N18" s="174">
        <f t="shared" si="0"/>
        <v>135159</v>
      </c>
      <c r="O18" s="174">
        <f t="shared" si="0"/>
        <v>145124</v>
      </c>
      <c r="P18" s="174">
        <f t="shared" si="0"/>
        <v>155269</v>
      </c>
      <c r="Q18" s="174">
        <f t="shared" si="0"/>
        <v>162549</v>
      </c>
      <c r="R18" s="174">
        <f t="shared" si="0"/>
        <v>159625</v>
      </c>
      <c r="S18" s="174">
        <f t="shared" si="0"/>
        <v>166487</v>
      </c>
      <c r="T18" s="174">
        <f t="shared" si="0"/>
        <v>176870</v>
      </c>
      <c r="U18" s="174">
        <f t="shared" si="0"/>
        <v>180630</v>
      </c>
      <c r="V18" s="174">
        <f t="shared" si="0"/>
        <v>177288</v>
      </c>
      <c r="W18" s="174">
        <f t="shared" si="0"/>
        <v>186418</v>
      </c>
      <c r="X18" s="174">
        <f t="shared" si="0"/>
        <v>195966</v>
      </c>
      <c r="Y18" s="174">
        <f t="shared" si="0"/>
        <v>198890</v>
      </c>
      <c r="Z18" s="174">
        <f t="shared" si="0"/>
        <v>194951</v>
      </c>
      <c r="AA18" s="174">
        <f t="shared" si="0"/>
        <v>204499</v>
      </c>
      <c r="AB18" s="174">
        <f t="shared" si="0"/>
        <v>213211</v>
      </c>
      <c r="AC18" s="174">
        <f t="shared" si="0"/>
        <v>217746</v>
      </c>
      <c r="AD18" s="174">
        <f t="shared" si="0"/>
        <v>217746</v>
      </c>
      <c r="AE18" s="174">
        <f t="shared" si="0"/>
        <v>222341</v>
      </c>
      <c r="AF18" s="174">
        <f t="shared" si="0"/>
        <v>236245</v>
      </c>
      <c r="AG18" s="174">
        <f t="shared" si="0"/>
        <v>250566</v>
      </c>
      <c r="AH18" s="174">
        <f t="shared" si="0"/>
        <v>248060</v>
      </c>
      <c r="AI18" s="174">
        <f t="shared" si="0"/>
        <v>252655</v>
      </c>
      <c r="AJ18" s="175">
        <f t="shared" si="0"/>
        <v>264888</v>
      </c>
    </row>
    <row r="19" spans="1:36" x14ac:dyDescent="0.25">
      <c r="A19" s="58">
        <v>1875</v>
      </c>
      <c r="B19" s="174">
        <f t="shared" ref="B19:AJ19" si="1">ROUND(B135*РАСЧЕТНЫЙ_КОЭФФИЦИЕНТ,0)</f>
        <v>93209</v>
      </c>
      <c r="C19" s="174">
        <f t="shared" si="1"/>
        <v>94880</v>
      </c>
      <c r="D19" s="174">
        <f t="shared" si="1"/>
        <v>101563</v>
      </c>
      <c r="E19" s="174">
        <f t="shared" si="1"/>
        <v>105740</v>
      </c>
      <c r="F19" s="174">
        <f t="shared" si="1"/>
        <v>108963</v>
      </c>
      <c r="G19" s="174">
        <f t="shared" si="1"/>
        <v>114870</v>
      </c>
      <c r="H19" s="174">
        <f t="shared" si="1"/>
        <v>117496</v>
      </c>
      <c r="I19" s="174">
        <f t="shared" si="1"/>
        <v>123403</v>
      </c>
      <c r="J19" s="174">
        <f t="shared" si="1"/>
        <v>123821</v>
      </c>
      <c r="K19" s="174">
        <f t="shared" si="1"/>
        <v>127103</v>
      </c>
      <c r="L19" s="174">
        <f t="shared" si="1"/>
        <v>126447</v>
      </c>
      <c r="M19" s="174">
        <f t="shared" si="1"/>
        <v>133846</v>
      </c>
      <c r="N19" s="174">
        <f t="shared" si="1"/>
        <v>144528</v>
      </c>
      <c r="O19" s="174">
        <f t="shared" si="1"/>
        <v>155448</v>
      </c>
      <c r="P19" s="174">
        <f t="shared" si="1"/>
        <v>166308</v>
      </c>
      <c r="Q19" s="174">
        <f t="shared" si="1"/>
        <v>165234</v>
      </c>
      <c r="R19" s="174">
        <f t="shared" si="1"/>
        <v>162370</v>
      </c>
      <c r="S19" s="174">
        <f t="shared" si="1"/>
        <v>169173</v>
      </c>
      <c r="T19" s="174">
        <f t="shared" si="1"/>
        <v>179794</v>
      </c>
      <c r="U19" s="174">
        <f t="shared" si="1"/>
        <v>183494</v>
      </c>
      <c r="V19" s="174">
        <f t="shared" si="1"/>
        <v>180212</v>
      </c>
      <c r="W19" s="174">
        <f t="shared" si="1"/>
        <v>189103</v>
      </c>
      <c r="X19" s="174">
        <f t="shared" si="1"/>
        <v>198472</v>
      </c>
      <c r="Y19" s="174">
        <f t="shared" si="1"/>
        <v>201814</v>
      </c>
      <c r="Z19" s="174">
        <f t="shared" si="1"/>
        <v>197457</v>
      </c>
      <c r="AA19" s="174">
        <f t="shared" si="1"/>
        <v>206766</v>
      </c>
      <c r="AB19" s="174">
        <f t="shared" si="1"/>
        <v>216135</v>
      </c>
      <c r="AC19" s="174">
        <f t="shared" si="1"/>
        <v>220491</v>
      </c>
      <c r="AD19" s="174">
        <f t="shared" si="1"/>
        <v>220491</v>
      </c>
      <c r="AE19" s="174">
        <f t="shared" si="1"/>
        <v>224847</v>
      </c>
      <c r="AF19" s="174">
        <f t="shared" si="1"/>
        <v>238751</v>
      </c>
      <c r="AG19" s="174">
        <f t="shared" si="1"/>
        <v>253252</v>
      </c>
      <c r="AH19" s="174">
        <f t="shared" si="1"/>
        <v>250566</v>
      </c>
      <c r="AI19" s="174">
        <f t="shared" si="1"/>
        <v>255161</v>
      </c>
      <c r="AJ19" s="175">
        <f t="shared" si="1"/>
        <v>267394</v>
      </c>
    </row>
    <row r="20" spans="1:36" x14ac:dyDescent="0.25">
      <c r="A20" s="58">
        <v>2000</v>
      </c>
      <c r="B20" s="174">
        <f>ROUND(B136*РАСЧЕТНЫЙ_КОЭФФИЦИЕНТ,0)</f>
        <v>95894</v>
      </c>
      <c r="C20" s="174">
        <f>ROUND(C136*РАСЧЕТНЫЙ_КОЭФФИЦИЕНТ,0)</f>
        <v>102458</v>
      </c>
      <c r="D20" s="174">
        <f>ROUND(D136*РАСЧЕТНЫЙ_КОЭФФИЦИЕНТ,0)</f>
        <v>107889</v>
      </c>
      <c r="E20" s="176">
        <f t="shared" ref="E20:P20" si="2">ROUND(E136*РАСЧЕТНЫЙ_КОЭФФИЦИЕНТ*IF(ТОРСИОННЫЕ_ПРУЖИНЫ=TRUE,Торсионные_пружины_Prestige+1,1),0)</f>
        <v>107530</v>
      </c>
      <c r="F20" s="176">
        <f t="shared" si="2"/>
        <v>109022</v>
      </c>
      <c r="G20" s="176">
        <f t="shared" si="2"/>
        <v>103890</v>
      </c>
      <c r="H20" s="176">
        <f t="shared" si="2"/>
        <v>110932</v>
      </c>
      <c r="I20" s="176">
        <f t="shared" si="2"/>
        <v>115407</v>
      </c>
      <c r="J20" s="176">
        <f t="shared" si="2"/>
        <v>121613</v>
      </c>
      <c r="K20" s="176">
        <f t="shared" si="2"/>
        <v>133428</v>
      </c>
      <c r="L20" s="176">
        <f t="shared" si="2"/>
        <v>141126</v>
      </c>
      <c r="M20" s="176">
        <f t="shared" si="2"/>
        <v>143692</v>
      </c>
      <c r="N20" s="176">
        <f t="shared" si="2"/>
        <v>145840</v>
      </c>
      <c r="O20" s="176">
        <f t="shared" si="2"/>
        <v>154433</v>
      </c>
      <c r="P20" s="176">
        <f t="shared" si="2"/>
        <v>162549</v>
      </c>
      <c r="Q20" s="174">
        <f t="shared" ref="Q20:AJ20" si="3">ROUND(Q136*РАСЧЕТНЫЙ_КОЭФФИЦИЕНТ,0)</f>
        <v>167919</v>
      </c>
      <c r="R20" s="174">
        <f t="shared" si="3"/>
        <v>169590</v>
      </c>
      <c r="S20" s="174">
        <f t="shared" si="3"/>
        <v>176870</v>
      </c>
      <c r="T20" s="174">
        <f t="shared" si="3"/>
        <v>182301</v>
      </c>
      <c r="U20" s="174">
        <f t="shared" si="3"/>
        <v>187910</v>
      </c>
      <c r="V20" s="174">
        <f t="shared" si="3"/>
        <v>186418</v>
      </c>
      <c r="W20" s="174">
        <f t="shared" si="3"/>
        <v>197457</v>
      </c>
      <c r="X20" s="174">
        <f t="shared" si="3"/>
        <v>201157</v>
      </c>
      <c r="Y20" s="174">
        <f t="shared" si="3"/>
        <v>206587</v>
      </c>
      <c r="Z20" s="174">
        <f t="shared" si="3"/>
        <v>205931</v>
      </c>
      <c r="AA20" s="174">
        <f t="shared" si="3"/>
        <v>216314</v>
      </c>
      <c r="AB20" s="174">
        <f t="shared" si="3"/>
        <v>218403</v>
      </c>
      <c r="AC20" s="174">
        <f t="shared" si="3"/>
        <v>225444</v>
      </c>
      <c r="AD20" s="174">
        <f t="shared" si="3"/>
        <v>230039</v>
      </c>
      <c r="AE20" s="174">
        <f t="shared" si="3"/>
        <v>234395</v>
      </c>
      <c r="AF20" s="174">
        <f t="shared" si="3"/>
        <v>238095</v>
      </c>
      <c r="AG20" s="174">
        <f t="shared" si="3"/>
        <v>248299</v>
      </c>
      <c r="AH20" s="174">
        <f t="shared" si="3"/>
        <v>253073</v>
      </c>
      <c r="AI20" s="174">
        <f t="shared" si="3"/>
        <v>265723</v>
      </c>
      <c r="AJ20" s="175">
        <f t="shared" si="3"/>
        <v>256772</v>
      </c>
    </row>
    <row r="21" spans="1:36" x14ac:dyDescent="0.25">
      <c r="A21" s="58">
        <v>2125</v>
      </c>
      <c r="B21" s="174">
        <f>ROUND(B137*РАСЧЕТНЫЙ_КОЭФФИЦИЕНТ,0)</f>
        <v>105084</v>
      </c>
      <c r="C21" s="174">
        <f>ROUND(C137*РАСЧЕТНЫЙ_КОЭФФИЦИЕНТ,0)</f>
        <v>106814</v>
      </c>
      <c r="D21" s="176">
        <f t="shared" ref="D21:D29" si="4">ROUND(D137*РАСЧЕТНЫЙ_КОЭФФИЦИЕНТ*IF(ТОРСИОННЫЕ_ПРУЖИНЫ=TRUE,Торсионные_пружины_Prestige+1,1),0)</f>
        <v>107053</v>
      </c>
      <c r="E21" s="176">
        <f t="shared" ref="E21:P21" si="5">ROUND(E137*РАСЧЕТНЫЙ_КОЭФФИЦИЕНТ*IF(ТОРСИОННЫЕ_ПРУЖИНЫ=TRUE,Торсионные_пружины_Prestige+1,1),0)</f>
        <v>107948</v>
      </c>
      <c r="F21" s="176">
        <f t="shared" si="5"/>
        <v>110275</v>
      </c>
      <c r="G21" s="176">
        <f t="shared" si="5"/>
        <v>105144</v>
      </c>
      <c r="H21" s="176">
        <f t="shared" si="5"/>
        <v>111350</v>
      </c>
      <c r="I21" s="176">
        <f t="shared" si="5"/>
        <v>116064</v>
      </c>
      <c r="J21" s="176">
        <f t="shared" si="5"/>
        <v>122508</v>
      </c>
      <c r="K21" s="176">
        <f t="shared" si="5"/>
        <v>129550</v>
      </c>
      <c r="L21" s="176">
        <f t="shared" si="5"/>
        <v>136173</v>
      </c>
      <c r="M21" s="176">
        <f t="shared" si="5"/>
        <v>143274</v>
      </c>
      <c r="N21" s="176">
        <f t="shared" si="5"/>
        <v>145840</v>
      </c>
      <c r="O21" s="176">
        <f t="shared" si="5"/>
        <v>145423</v>
      </c>
      <c r="P21" s="176">
        <f t="shared" si="5"/>
        <v>152703</v>
      </c>
      <c r="Q21" s="174">
        <f t="shared" ref="Q21:AJ21" si="6">ROUND(Q137*РАСЧЕТНЫЙ_КОЭФФИЦИЕНТ,0)</f>
        <v>165055</v>
      </c>
      <c r="R21" s="174">
        <f t="shared" si="6"/>
        <v>167740</v>
      </c>
      <c r="S21" s="174">
        <f t="shared" si="6"/>
        <v>169411</v>
      </c>
      <c r="T21" s="174">
        <f t="shared" si="6"/>
        <v>174782</v>
      </c>
      <c r="U21" s="174">
        <f t="shared" si="6"/>
        <v>184150</v>
      </c>
      <c r="V21" s="174">
        <f t="shared" si="6"/>
        <v>186239</v>
      </c>
      <c r="W21" s="174">
        <f t="shared" si="6"/>
        <v>186418</v>
      </c>
      <c r="X21" s="174">
        <f t="shared" si="6"/>
        <v>192445</v>
      </c>
      <c r="Y21" s="174">
        <f t="shared" si="6"/>
        <v>204260</v>
      </c>
      <c r="Z21" s="174">
        <f t="shared" si="6"/>
        <v>208020</v>
      </c>
      <c r="AA21" s="174">
        <f t="shared" si="6"/>
        <v>209452</v>
      </c>
      <c r="AB21" s="174">
        <f t="shared" si="6"/>
        <v>212793</v>
      </c>
      <c r="AC21" s="174">
        <f t="shared" si="6"/>
        <v>216911</v>
      </c>
      <c r="AD21" s="174">
        <f t="shared" si="6"/>
        <v>226100</v>
      </c>
      <c r="AE21" s="174">
        <f t="shared" si="6"/>
        <v>242272</v>
      </c>
      <c r="AF21" s="174">
        <f t="shared" si="6"/>
        <v>225265</v>
      </c>
      <c r="AG21" s="174">
        <f t="shared" si="6"/>
        <v>238930</v>
      </c>
      <c r="AH21" s="174">
        <f t="shared" si="6"/>
        <v>248299</v>
      </c>
      <c r="AI21" s="174">
        <f t="shared" si="6"/>
        <v>277359</v>
      </c>
      <c r="AJ21" s="175">
        <f t="shared" si="6"/>
        <v>244778</v>
      </c>
    </row>
    <row r="22" spans="1:36" x14ac:dyDescent="0.25">
      <c r="A22" s="58">
        <v>2250</v>
      </c>
      <c r="B22" s="174">
        <f t="shared" ref="B22:B30" si="7">ROUND(B138*РАСЧЕТНЫЙ_КОЭФФИЦИЕНТ,0)</f>
        <v>108545</v>
      </c>
      <c r="C22" s="176">
        <f t="shared" ref="C22:C29" si="8">ROUND(C138*РАСЧЕТНЫЙ_КОЭФФИЦИЕНТ*IF(ТОРСИОННЫЕ_ПРУЖИНЫ=TRUE,Торсионные_пружины_Prestige+1,1),0)</f>
        <v>109022</v>
      </c>
      <c r="D22" s="176">
        <f t="shared" si="4"/>
        <v>109022</v>
      </c>
      <c r="E22" s="176">
        <f t="shared" ref="E22:P22" si="9">ROUND(E138*РАСЧЕТНЫЙ_КОЭФФИЦИЕНТ*IF(ТОРСИОННЫЕ_ПРУЖИНЫ=TRUE,Торсионные_пружины_Prestige+1,1),0)</f>
        <v>109022</v>
      </c>
      <c r="F22" s="176">
        <f t="shared" si="9"/>
        <v>111171</v>
      </c>
      <c r="G22" s="176">
        <f t="shared" si="9"/>
        <v>107292</v>
      </c>
      <c r="H22" s="176">
        <f t="shared" si="9"/>
        <v>111350</v>
      </c>
      <c r="I22" s="176">
        <f t="shared" si="9"/>
        <v>115646</v>
      </c>
      <c r="J22" s="176">
        <f t="shared" si="9"/>
        <v>123165</v>
      </c>
      <c r="K22" s="176">
        <f t="shared" si="9"/>
        <v>127819</v>
      </c>
      <c r="L22" s="176">
        <f t="shared" si="9"/>
        <v>134920</v>
      </c>
      <c r="M22" s="176">
        <f t="shared" si="9"/>
        <v>141783</v>
      </c>
      <c r="N22" s="176">
        <f t="shared" si="9"/>
        <v>149063</v>
      </c>
      <c r="O22" s="176">
        <f t="shared" si="9"/>
        <v>145423</v>
      </c>
      <c r="P22" s="176">
        <f t="shared" si="9"/>
        <v>155209</v>
      </c>
      <c r="Q22" s="174">
        <f t="shared" ref="Q22:AJ22" si="10">ROUND(Q138*РАСЧЕТНЫЙ_КОЭФФИЦИЕНТ,0)</f>
        <v>163563</v>
      </c>
      <c r="R22" s="174">
        <f t="shared" si="10"/>
        <v>167919</v>
      </c>
      <c r="S22" s="174">
        <f t="shared" si="10"/>
        <v>164399</v>
      </c>
      <c r="T22" s="174">
        <f t="shared" si="10"/>
        <v>171261</v>
      </c>
      <c r="U22" s="174">
        <f t="shared" si="10"/>
        <v>175856</v>
      </c>
      <c r="V22" s="174">
        <f t="shared" si="10"/>
        <v>183912</v>
      </c>
      <c r="W22" s="174">
        <f t="shared" si="10"/>
        <v>181226</v>
      </c>
      <c r="X22" s="174">
        <f t="shared" si="10"/>
        <v>188268</v>
      </c>
      <c r="Y22" s="174">
        <f t="shared" si="10"/>
        <v>198472</v>
      </c>
      <c r="Z22" s="174">
        <f t="shared" si="10"/>
        <v>206587</v>
      </c>
      <c r="AA22" s="174">
        <f t="shared" si="10"/>
        <v>202828</v>
      </c>
      <c r="AB22" s="174">
        <f t="shared" si="10"/>
        <v>208437</v>
      </c>
      <c r="AC22" s="174">
        <f t="shared" si="10"/>
        <v>213808</v>
      </c>
      <c r="AD22" s="174">
        <f t="shared" si="10"/>
        <v>228965</v>
      </c>
      <c r="AE22" s="174">
        <f t="shared" si="10"/>
        <v>247046</v>
      </c>
      <c r="AF22" s="174">
        <f t="shared" si="10"/>
        <v>225862</v>
      </c>
      <c r="AG22" s="174">
        <f t="shared" si="10"/>
        <v>235827</v>
      </c>
      <c r="AH22" s="174">
        <f t="shared" si="10"/>
        <v>251819</v>
      </c>
      <c r="AI22" s="174">
        <f t="shared" si="10"/>
        <v>282551</v>
      </c>
      <c r="AJ22" s="175">
        <f t="shared" si="10"/>
        <v>245613</v>
      </c>
    </row>
    <row r="23" spans="1:36" x14ac:dyDescent="0.25">
      <c r="A23" s="58">
        <v>2375</v>
      </c>
      <c r="B23" s="174">
        <f t="shared" si="7"/>
        <v>111171</v>
      </c>
      <c r="C23" s="176">
        <f t="shared" si="8"/>
        <v>111171</v>
      </c>
      <c r="D23" s="176">
        <f t="shared" si="4"/>
        <v>116720</v>
      </c>
      <c r="E23" s="176">
        <f t="shared" ref="E23:O23" si="11">ROUND(E139*РАСЧЕТНЫЙ_КОЭФФИЦИЕНТ*IF(ТОРСИОННЫЕ_ПРУЖИНЫ=TRUE,Торсионные_пружины_Prestige+1,1),0)</f>
        <v>118868</v>
      </c>
      <c r="F23" s="176">
        <f t="shared" si="11"/>
        <v>120360</v>
      </c>
      <c r="G23" s="176">
        <f t="shared" si="11"/>
        <v>115646</v>
      </c>
      <c r="H23" s="176">
        <f t="shared" si="11"/>
        <v>114572</v>
      </c>
      <c r="I23" s="176">
        <f t="shared" si="11"/>
        <v>120121</v>
      </c>
      <c r="J23" s="176">
        <f t="shared" si="11"/>
        <v>122270</v>
      </c>
      <c r="K23" s="176">
        <f t="shared" si="11"/>
        <v>134264</v>
      </c>
      <c r="L23" s="176">
        <f t="shared" si="11"/>
        <v>140888</v>
      </c>
      <c r="M23" s="176">
        <f t="shared" si="11"/>
        <v>148824</v>
      </c>
      <c r="N23" s="176">
        <f t="shared" si="11"/>
        <v>159983</v>
      </c>
      <c r="O23" s="176">
        <f t="shared" si="11"/>
        <v>145602</v>
      </c>
      <c r="P23" s="174">
        <f t="shared" ref="P23:P30" si="12">ROUND(P139*РАСЧЕТНЫЙ_КОЭФФИЦИЕНТ,0)</f>
        <v>159864</v>
      </c>
      <c r="Q23" s="174">
        <f t="shared" ref="Q23:AJ23" si="13">ROUND(Q139*РАСЧЕТНЫЙ_КОЭФФИЦИЕНТ,0)</f>
        <v>168993</v>
      </c>
      <c r="R23" s="174">
        <f t="shared" si="13"/>
        <v>177467</v>
      </c>
      <c r="S23" s="174">
        <f t="shared" si="13"/>
        <v>167919</v>
      </c>
      <c r="T23" s="174">
        <f t="shared" si="13"/>
        <v>175020</v>
      </c>
      <c r="U23" s="174">
        <f t="shared" si="13"/>
        <v>183076</v>
      </c>
      <c r="V23" s="174">
        <f t="shared" si="13"/>
        <v>192266</v>
      </c>
      <c r="W23" s="174">
        <f t="shared" si="13"/>
        <v>184150</v>
      </c>
      <c r="X23" s="174">
        <f t="shared" si="13"/>
        <v>190177</v>
      </c>
      <c r="Y23" s="174">
        <f t="shared" si="13"/>
        <v>201575</v>
      </c>
      <c r="Z23" s="174">
        <f t="shared" si="13"/>
        <v>213390</v>
      </c>
      <c r="AA23" s="174">
        <f t="shared" si="13"/>
        <v>196204</v>
      </c>
      <c r="AB23" s="174">
        <f t="shared" si="13"/>
        <v>203842</v>
      </c>
      <c r="AC23" s="174">
        <f t="shared" si="13"/>
        <v>218164</v>
      </c>
      <c r="AD23" s="174">
        <f t="shared" si="13"/>
        <v>238333</v>
      </c>
      <c r="AE23" s="174">
        <f t="shared" si="13"/>
        <v>275092</v>
      </c>
      <c r="AF23" s="174">
        <f t="shared" si="13"/>
        <v>241257</v>
      </c>
      <c r="AG23" s="174">
        <f t="shared" si="13"/>
        <v>256176</v>
      </c>
      <c r="AH23" s="174">
        <f t="shared" si="13"/>
        <v>276345</v>
      </c>
      <c r="AI23" s="174">
        <f t="shared" si="13"/>
        <v>306420</v>
      </c>
      <c r="AJ23" s="175">
        <f t="shared" si="13"/>
        <v>265126</v>
      </c>
    </row>
    <row r="24" spans="1:36" x14ac:dyDescent="0.25">
      <c r="A24" s="58">
        <v>2500</v>
      </c>
      <c r="B24" s="174">
        <f t="shared" si="7"/>
        <v>118809</v>
      </c>
      <c r="C24" s="176">
        <f t="shared" si="8"/>
        <v>119286</v>
      </c>
      <c r="D24" s="176">
        <f t="shared" si="4"/>
        <v>125253</v>
      </c>
      <c r="E24" s="176">
        <f t="shared" ref="E24:N24" si="14">ROUND(E140*РАСЧЕТНЫЙ_КОЭФФИЦИЕНТ*IF(ТОРСИОННЫЕ_ПРУЖИНЫ=TRUE,Торсионные_пружины_Prestige+1,1),0)</f>
        <v>127223</v>
      </c>
      <c r="F24" s="176">
        <f t="shared" si="14"/>
        <v>128893</v>
      </c>
      <c r="G24" s="176">
        <f t="shared" si="14"/>
        <v>137486</v>
      </c>
      <c r="H24" s="176">
        <f t="shared" si="14"/>
        <v>120599</v>
      </c>
      <c r="I24" s="176">
        <f t="shared" si="14"/>
        <v>127819</v>
      </c>
      <c r="J24" s="176">
        <f t="shared" si="14"/>
        <v>137486</v>
      </c>
      <c r="K24" s="176">
        <f t="shared" si="14"/>
        <v>136173</v>
      </c>
      <c r="L24" s="176">
        <f t="shared" si="14"/>
        <v>143454</v>
      </c>
      <c r="M24" s="176">
        <f t="shared" si="14"/>
        <v>153777</v>
      </c>
      <c r="N24" s="176">
        <f t="shared" si="14"/>
        <v>166845</v>
      </c>
      <c r="O24" s="174">
        <f t="shared" ref="O24:O30" si="15">ROUND(O140*РАСЧЕТНЫЙ_КОЭФФИЦИЕНТ,0)</f>
        <v>191430</v>
      </c>
      <c r="P24" s="174">
        <f t="shared" si="12"/>
        <v>200322</v>
      </c>
      <c r="Q24" s="174">
        <f t="shared" ref="Q24:AJ24" si="16">ROUND(Q140*РАСЧЕТНЫЙ_КОЭФФИЦИЕНТ,0)</f>
        <v>199307</v>
      </c>
      <c r="R24" s="174">
        <f t="shared" si="16"/>
        <v>203663</v>
      </c>
      <c r="S24" s="174">
        <f t="shared" si="16"/>
        <v>208616</v>
      </c>
      <c r="T24" s="174">
        <f t="shared" si="16"/>
        <v>211361</v>
      </c>
      <c r="U24" s="174">
        <f t="shared" si="16"/>
        <v>216314</v>
      </c>
      <c r="V24" s="174">
        <f t="shared" si="16"/>
        <v>221506</v>
      </c>
      <c r="W24" s="174">
        <f t="shared" si="16"/>
        <v>225862</v>
      </c>
      <c r="X24" s="174">
        <f t="shared" si="16"/>
        <v>238751</v>
      </c>
      <c r="Y24" s="174">
        <f t="shared" si="16"/>
        <v>246031</v>
      </c>
      <c r="Z24" s="174">
        <f t="shared" si="16"/>
        <v>245196</v>
      </c>
      <c r="AA24" s="174">
        <f t="shared" si="16"/>
        <v>257011</v>
      </c>
      <c r="AB24" s="174">
        <f t="shared" si="16"/>
        <v>261964</v>
      </c>
      <c r="AC24" s="174">
        <f t="shared" si="16"/>
        <v>267573</v>
      </c>
      <c r="AD24" s="174">
        <f t="shared" si="16"/>
        <v>272765</v>
      </c>
      <c r="AE24" s="174">
        <f t="shared" si="16"/>
        <v>283565</v>
      </c>
      <c r="AF24" s="174">
        <f t="shared" si="16"/>
        <v>301229</v>
      </c>
      <c r="AG24" s="174">
        <f t="shared" si="16"/>
        <v>306838</v>
      </c>
      <c r="AH24" s="174">
        <f t="shared" si="16"/>
        <v>312447</v>
      </c>
      <c r="AI24" s="174">
        <f t="shared" si="16"/>
        <v>324501</v>
      </c>
      <c r="AJ24" s="175">
        <f t="shared" si="16"/>
        <v>330110</v>
      </c>
    </row>
    <row r="25" spans="1:36" x14ac:dyDescent="0.25">
      <c r="A25" s="58">
        <v>2625</v>
      </c>
      <c r="B25" s="174">
        <f t="shared" si="7"/>
        <v>121434</v>
      </c>
      <c r="C25" s="176">
        <f t="shared" si="8"/>
        <v>121613</v>
      </c>
      <c r="D25" s="176">
        <f t="shared" si="4"/>
        <v>126327</v>
      </c>
      <c r="E25" s="176">
        <f t="shared" ref="E25:M25" si="17">ROUND(E141*РАСЧЕТНЫЙ_КОЭФФИЦИЕНТ*IF(ТОРСИОННЫЕ_ПРУЖИНЫ=TRUE,Торсионные_пружины_Prestige+1,1),0)</f>
        <v>128476</v>
      </c>
      <c r="F25" s="176">
        <f t="shared" si="17"/>
        <v>130624</v>
      </c>
      <c r="G25" s="176">
        <f t="shared" si="17"/>
        <v>141962</v>
      </c>
      <c r="H25" s="176">
        <f t="shared" si="17"/>
        <v>121852</v>
      </c>
      <c r="I25" s="176">
        <f t="shared" si="17"/>
        <v>128297</v>
      </c>
      <c r="J25" s="176">
        <f t="shared" si="17"/>
        <v>139217</v>
      </c>
      <c r="K25" s="176">
        <f t="shared" si="17"/>
        <v>138799</v>
      </c>
      <c r="L25" s="176">
        <f t="shared" si="17"/>
        <v>146258</v>
      </c>
      <c r="M25" s="176">
        <f t="shared" si="17"/>
        <v>154016</v>
      </c>
      <c r="N25" s="174">
        <f t="shared" ref="N25:N30" si="18">ROUND(N141*РАСЧЕТНЫЙ_КОЭФФИЦИЕНТ,0)</f>
        <v>170426</v>
      </c>
      <c r="O25" s="174">
        <f t="shared" si="15"/>
        <v>193877</v>
      </c>
      <c r="P25" s="174">
        <f t="shared" si="12"/>
        <v>201157</v>
      </c>
      <c r="Q25" s="174">
        <f t="shared" ref="Q25:AJ25" si="19">ROUND(Q141*РАСЧЕТНЫЙ_КОЭФФИЦИЕНТ,0)</f>
        <v>205513</v>
      </c>
      <c r="R25" s="174">
        <f t="shared" si="19"/>
        <v>206349</v>
      </c>
      <c r="S25" s="174">
        <f t="shared" si="19"/>
        <v>217149</v>
      </c>
      <c r="T25" s="174">
        <f t="shared" si="19"/>
        <v>218164</v>
      </c>
      <c r="U25" s="174">
        <f t="shared" si="19"/>
        <v>220073</v>
      </c>
      <c r="V25" s="174">
        <f t="shared" si="19"/>
        <v>224609</v>
      </c>
      <c r="W25" s="174">
        <f t="shared" si="19"/>
        <v>230874</v>
      </c>
      <c r="X25" s="174">
        <f t="shared" si="19"/>
        <v>242272</v>
      </c>
      <c r="Y25" s="174">
        <f t="shared" si="19"/>
        <v>249134</v>
      </c>
      <c r="Z25" s="174">
        <f t="shared" si="19"/>
        <v>251998</v>
      </c>
      <c r="AA25" s="174">
        <f t="shared" si="19"/>
        <v>263873</v>
      </c>
      <c r="AB25" s="174">
        <f t="shared" si="19"/>
        <v>274853</v>
      </c>
      <c r="AC25" s="174">
        <f t="shared" si="19"/>
        <v>274674</v>
      </c>
      <c r="AD25" s="174">
        <f t="shared" si="19"/>
        <v>279448</v>
      </c>
      <c r="AE25" s="174">
        <f t="shared" si="19"/>
        <v>296872</v>
      </c>
      <c r="AF25" s="174">
        <f t="shared" si="19"/>
        <v>309523</v>
      </c>
      <c r="AG25" s="174">
        <f t="shared" si="19"/>
        <v>314715</v>
      </c>
      <c r="AH25" s="174">
        <f t="shared" si="19"/>
        <v>320563</v>
      </c>
      <c r="AI25" s="174">
        <f t="shared" si="19"/>
        <v>339837</v>
      </c>
      <c r="AJ25" s="175">
        <f t="shared" si="19"/>
        <v>338822</v>
      </c>
    </row>
    <row r="26" spans="1:36" x14ac:dyDescent="0.25">
      <c r="A26" s="58">
        <v>2750</v>
      </c>
      <c r="B26" s="174">
        <f t="shared" si="7"/>
        <v>125313</v>
      </c>
      <c r="C26" s="176">
        <f t="shared" si="8"/>
        <v>125731</v>
      </c>
      <c r="D26" s="176">
        <f t="shared" si="4"/>
        <v>126805</v>
      </c>
      <c r="E26" s="176">
        <f t="shared" ref="E26:L26" si="20">ROUND(E142*РАСЧЕТНЫЙ_КОЭФФИЦИЕНТ*IF(ТОРСИОННЫЕ_ПРУЖИНЫ=TRUE,Торсионные_пружины_Prestige+1,1),0)</f>
        <v>129371</v>
      </c>
      <c r="F26" s="176">
        <f t="shared" si="20"/>
        <v>130445</v>
      </c>
      <c r="G26" s="176">
        <f t="shared" si="20"/>
        <v>141544</v>
      </c>
      <c r="H26" s="176">
        <f t="shared" si="20"/>
        <v>124000</v>
      </c>
      <c r="I26" s="176">
        <f t="shared" si="20"/>
        <v>130624</v>
      </c>
      <c r="J26" s="176">
        <f t="shared" si="20"/>
        <v>140888</v>
      </c>
      <c r="K26" s="176">
        <f t="shared" si="20"/>
        <v>138501</v>
      </c>
      <c r="L26" s="176">
        <f t="shared" si="20"/>
        <v>145005</v>
      </c>
      <c r="M26" s="174">
        <f>ROUND(M142*РАСЧЕТНЫЙ_КОЭФФИЦИЕНТ,0)</f>
        <v>157596</v>
      </c>
      <c r="N26" s="174">
        <f t="shared" si="18"/>
        <v>170426</v>
      </c>
      <c r="O26" s="174">
        <f t="shared" si="15"/>
        <v>195787</v>
      </c>
      <c r="P26" s="174">
        <f t="shared" si="12"/>
        <v>205931</v>
      </c>
      <c r="Q26" s="174">
        <f t="shared" ref="Q26:AJ26" si="21">ROUND(Q142*РАСЧЕТНЫЙ_КОЭФФИЦИЕНТ,0)</f>
        <v>204260</v>
      </c>
      <c r="R26" s="174">
        <f t="shared" si="21"/>
        <v>206170</v>
      </c>
      <c r="S26" s="174">
        <f t="shared" si="21"/>
        <v>221506</v>
      </c>
      <c r="T26" s="174">
        <f t="shared" si="21"/>
        <v>225265</v>
      </c>
      <c r="U26" s="174">
        <f t="shared" si="21"/>
        <v>227354</v>
      </c>
      <c r="V26" s="174">
        <f t="shared" si="21"/>
        <v>230039</v>
      </c>
      <c r="W26" s="174">
        <f t="shared" si="21"/>
        <v>238512</v>
      </c>
      <c r="X26" s="174">
        <f t="shared" si="21"/>
        <v>248895</v>
      </c>
      <c r="Y26" s="174">
        <f t="shared" si="21"/>
        <v>250149</v>
      </c>
      <c r="Z26" s="174">
        <f t="shared" si="21"/>
        <v>253252</v>
      </c>
      <c r="AA26" s="174">
        <f t="shared" si="21"/>
        <v>268647</v>
      </c>
      <c r="AB26" s="174">
        <f t="shared" si="21"/>
        <v>277121</v>
      </c>
      <c r="AC26" s="174">
        <f t="shared" si="21"/>
        <v>281895</v>
      </c>
      <c r="AD26" s="174">
        <f t="shared" si="21"/>
        <v>288578</v>
      </c>
      <c r="AE26" s="174">
        <f t="shared" si="21"/>
        <v>305167</v>
      </c>
      <c r="AF26" s="174">
        <f t="shared" si="21"/>
        <v>311194</v>
      </c>
      <c r="AG26" s="174">
        <f t="shared" si="21"/>
        <v>320145</v>
      </c>
      <c r="AH26" s="174">
        <f t="shared" si="21"/>
        <v>329275</v>
      </c>
      <c r="AI26" s="174">
        <f t="shared" si="21"/>
        <v>348967</v>
      </c>
      <c r="AJ26" s="175">
        <f t="shared" si="21"/>
        <v>345028</v>
      </c>
    </row>
    <row r="27" spans="1:36" x14ac:dyDescent="0.25">
      <c r="A27" s="58">
        <v>2875</v>
      </c>
      <c r="B27" s="174">
        <f t="shared" si="7"/>
        <v>137546</v>
      </c>
      <c r="C27" s="176">
        <f t="shared" si="8"/>
        <v>137725</v>
      </c>
      <c r="D27" s="176">
        <f t="shared" si="4"/>
        <v>145005</v>
      </c>
      <c r="E27" s="176">
        <f t="shared" ref="E27:J27" si="22">ROUND(E143*РАСЧЕТНЫЙ_КОЭФФИЦИЕНТ*IF(ТОРСИОННЫЕ_ПРУЖИНЫ=TRUE,Торсионные_пружины_Prestige+1,1),0)</f>
        <v>147571</v>
      </c>
      <c r="F27" s="176">
        <f t="shared" si="22"/>
        <v>150972</v>
      </c>
      <c r="G27" s="176">
        <f t="shared" si="22"/>
        <v>155448</v>
      </c>
      <c r="H27" s="176">
        <f t="shared" si="22"/>
        <v>141126</v>
      </c>
      <c r="I27" s="176">
        <f t="shared" si="22"/>
        <v>147750</v>
      </c>
      <c r="J27" s="176">
        <f t="shared" si="22"/>
        <v>160341</v>
      </c>
      <c r="K27" s="174">
        <f t="shared" ref="K27:L30" si="23">ROUND(K143*РАСЧЕТНЫЙ_КОЭФФИЦИЕНТ,0)</f>
        <v>154016</v>
      </c>
      <c r="L27" s="174">
        <f t="shared" si="23"/>
        <v>189103</v>
      </c>
      <c r="M27" s="174">
        <f>ROUND(M143*РАСЧЕТНЫЙ_КОЭФФИЦИЕНТ,0)</f>
        <v>192266</v>
      </c>
      <c r="N27" s="174">
        <f t="shared" si="18"/>
        <v>193877</v>
      </c>
      <c r="O27" s="174">
        <f t="shared" si="15"/>
        <v>205752</v>
      </c>
      <c r="P27" s="174">
        <f t="shared" si="12"/>
        <v>216314</v>
      </c>
      <c r="Q27" s="174">
        <f t="shared" ref="Q27:AJ27" si="24">ROUND(Q143*РАСЧЕТНЫЙ_КОЭФФИЦИЕНТ,0)</f>
        <v>218820</v>
      </c>
      <c r="R27" s="174">
        <f t="shared" si="24"/>
        <v>224012</v>
      </c>
      <c r="S27" s="174">
        <f t="shared" si="24"/>
        <v>229800</v>
      </c>
      <c r="T27" s="174">
        <f t="shared" si="24"/>
        <v>250566</v>
      </c>
      <c r="U27" s="174">
        <f t="shared" si="24"/>
        <v>248895</v>
      </c>
      <c r="V27" s="174">
        <f t="shared" si="24"/>
        <v>248895</v>
      </c>
      <c r="W27" s="174">
        <f t="shared" si="24"/>
        <v>256593</v>
      </c>
      <c r="X27" s="174">
        <f t="shared" si="24"/>
        <v>266380</v>
      </c>
      <c r="Y27" s="174">
        <f t="shared" si="24"/>
        <v>270079</v>
      </c>
      <c r="Z27" s="174">
        <f t="shared" si="24"/>
        <v>276345</v>
      </c>
      <c r="AA27" s="174">
        <f t="shared" si="24"/>
        <v>280880</v>
      </c>
      <c r="AB27" s="174">
        <f t="shared" si="24"/>
        <v>292695</v>
      </c>
      <c r="AC27" s="174">
        <f t="shared" si="24"/>
        <v>304152</v>
      </c>
      <c r="AD27" s="174">
        <f t="shared" si="24"/>
        <v>310179</v>
      </c>
      <c r="AE27" s="174">
        <f t="shared" si="24"/>
        <v>322830</v>
      </c>
      <c r="AF27" s="174">
        <f t="shared" si="24"/>
        <v>335719</v>
      </c>
      <c r="AG27" s="174">
        <f t="shared" si="24"/>
        <v>345864</v>
      </c>
      <c r="AH27" s="174">
        <f t="shared" si="24"/>
        <v>351652</v>
      </c>
      <c r="AI27" s="174">
        <f t="shared" si="24"/>
        <v>362035</v>
      </c>
      <c r="AJ27" s="175">
        <f t="shared" si="24"/>
        <v>375999</v>
      </c>
    </row>
    <row r="28" spans="1:36" x14ac:dyDescent="0.25">
      <c r="A28" s="58">
        <v>3000</v>
      </c>
      <c r="B28" s="174">
        <f t="shared" si="7"/>
        <v>141246</v>
      </c>
      <c r="C28" s="176">
        <f t="shared" si="8"/>
        <v>141783</v>
      </c>
      <c r="D28" s="176">
        <f t="shared" si="4"/>
        <v>148645</v>
      </c>
      <c r="E28" s="176">
        <f>ROUND(E144*РАСЧЕТНЫЙ_КОЭФФИЦИЕНТ*IF(ТОРСИОННЫЕ_ПРУЖИНЫ=TRUE,Торсионные_пружины_Prestige+1,1),0)</f>
        <v>151211</v>
      </c>
      <c r="F28" s="176">
        <f>ROUND(F144*РАСЧЕТНЫЙ_КОЭФФИЦИЕНТ*IF(ТОРСИОННЫЕ_ПРУЖИНЫ=TRUE,Торсионные_пружины_Prestige+1,1),0)</f>
        <v>151808</v>
      </c>
      <c r="G28" s="176">
        <f>ROUND(G144*РАСЧЕТНЫЙ_КОЭФФИЦИЕНТ*IF(ТОРСИОННЫЕ_ПРУЖИНЫ=TRUE,Торсионные_пружины_Prestige+1,1),0)</f>
        <v>163623</v>
      </c>
      <c r="H28" s="176">
        <f>ROUND(H144*РАСЧЕТНЫЙ_КОЭФФИЦИЕНТ*IF(ТОРСИОННЫЕ_ПРУЖИНЫ=TRUE,Торсионные_пружины_Prestige+1,1),0)</f>
        <v>174961</v>
      </c>
      <c r="I28" s="176">
        <f>ROUND(I144*РАСЧЕТНЫЙ_КОЭФФИЦИЕНТ*IF(ТОРСИОННЫЕ_ПРУЖИНЫ=TRUE,Торсионные_пружины_Prestige+1,1),0)</f>
        <v>170724</v>
      </c>
      <c r="J28" s="174">
        <f>ROUND(J144*РАСЧЕТНЫЙ_КОЭФФИЦИЕНТ,0)</f>
        <v>176870</v>
      </c>
      <c r="K28" s="174">
        <f t="shared" si="23"/>
        <v>191192</v>
      </c>
      <c r="L28" s="174">
        <f t="shared" si="23"/>
        <v>186836</v>
      </c>
      <c r="M28" s="174">
        <f>ROUND(M144*РАСЧЕТНЫЙ_КОЭФФИЦИЕНТ,0)</f>
        <v>193101</v>
      </c>
      <c r="N28" s="174">
        <f t="shared" si="18"/>
        <v>198651</v>
      </c>
      <c r="O28" s="174">
        <f t="shared" si="15"/>
        <v>217746</v>
      </c>
      <c r="P28" s="174">
        <f t="shared" si="12"/>
        <v>229203</v>
      </c>
      <c r="Q28" s="174">
        <f t="shared" ref="Q28:AJ28" si="25">ROUND(Q144*РАСЧЕТНЫЙ_КОЭФФИЦИЕНТ,0)</f>
        <v>232127</v>
      </c>
      <c r="R28" s="174">
        <f t="shared" si="25"/>
        <v>237677</v>
      </c>
      <c r="S28" s="174">
        <f t="shared" si="25"/>
        <v>252416</v>
      </c>
      <c r="T28" s="174">
        <f t="shared" si="25"/>
        <v>263456</v>
      </c>
      <c r="U28" s="174">
        <f t="shared" si="25"/>
        <v>261785</v>
      </c>
      <c r="V28" s="174">
        <f t="shared" si="25"/>
        <v>264888</v>
      </c>
      <c r="W28" s="174">
        <f t="shared" si="25"/>
        <v>272347</v>
      </c>
      <c r="X28" s="174">
        <f t="shared" si="25"/>
        <v>283386</v>
      </c>
      <c r="Y28" s="174">
        <f t="shared" si="25"/>
        <v>284401</v>
      </c>
      <c r="Z28" s="174">
        <f t="shared" si="25"/>
        <v>290666</v>
      </c>
      <c r="AA28" s="174">
        <f t="shared" si="25"/>
        <v>298961</v>
      </c>
      <c r="AB28" s="174">
        <f t="shared" si="25"/>
        <v>308688</v>
      </c>
      <c r="AC28" s="174">
        <f t="shared" si="25"/>
        <v>321159</v>
      </c>
      <c r="AD28" s="174">
        <f t="shared" si="25"/>
        <v>326768</v>
      </c>
      <c r="AE28" s="174">
        <f t="shared" si="25"/>
        <v>346878</v>
      </c>
      <c r="AF28" s="174">
        <f t="shared" si="25"/>
        <v>361021</v>
      </c>
      <c r="AG28" s="174">
        <f t="shared" si="25"/>
        <v>372001</v>
      </c>
      <c r="AH28" s="174">
        <f t="shared" si="25"/>
        <v>378445</v>
      </c>
      <c r="AI28" s="174">
        <f t="shared" si="25"/>
        <v>389485</v>
      </c>
      <c r="AJ28" s="175">
        <f t="shared" si="25"/>
        <v>400047</v>
      </c>
    </row>
    <row r="29" spans="1:36" x14ac:dyDescent="0.25">
      <c r="A29" s="58">
        <v>3125</v>
      </c>
      <c r="B29" s="174">
        <f t="shared" si="7"/>
        <v>145482</v>
      </c>
      <c r="C29" s="177">
        <f t="shared" si="8"/>
        <v>146019</v>
      </c>
      <c r="D29" s="177">
        <f t="shared" si="4"/>
        <v>153061</v>
      </c>
      <c r="E29" s="177">
        <f>ROUND(E145*РАСЧЕТНЫЙ_КОЭФФИЦИЕНТ*IF(ТОРСИОННЫЕ_ПРУЖИНЫ=TRUE,Торсионные_пружины_Prestige+1,1),0)</f>
        <v>155746</v>
      </c>
      <c r="F29" s="177">
        <f>ROUND(F145*РАСЧЕТНЫЙ_КОЭФФИЦИЕНТ*IF(ТОРСИОННЫЕ_ПРУЖИНЫ=TRUE,Торсионные_пружины_Prestige+1,1),0)</f>
        <v>156403</v>
      </c>
      <c r="G29" s="177">
        <f>ROUND(G145*РАСЧЕТНЫЙ_КОЭФФИЦИЕНТ*IF(ТОРСИОННЫЕ_ПРУЖИНЫ=TRUE,Торсионные_пружины_Prestige+1,1),0)</f>
        <v>168516</v>
      </c>
      <c r="H29" s="177">
        <f>ROUND(H145*РАСЧЕТНЫЙ_КОЭФФИЦИЕНТ*IF(ТОРСИОННЫЕ_ПРУЖИНЫ=TRUE,Торсионные_пружины_Prestige+1,1),0)</f>
        <v>180212</v>
      </c>
      <c r="I29" s="178">
        <f>ROUND(I145*РАСЧЕТНЫЙ_КОЭФФИЦИЕНТ,0)</f>
        <v>178959</v>
      </c>
      <c r="J29" s="178">
        <f>ROUND(J145*РАСЧЕТНЫЙ_КОЭФФИЦИЕНТ,0)</f>
        <v>182181</v>
      </c>
      <c r="K29" s="178">
        <f t="shared" si="23"/>
        <v>196920</v>
      </c>
      <c r="L29" s="178">
        <f t="shared" si="23"/>
        <v>192445</v>
      </c>
      <c r="M29" s="178">
        <f>ROUND(M145*РАСЧЕТНЫЙ_КОЭФФИЦИЕНТ,0)</f>
        <v>198830</v>
      </c>
      <c r="N29" s="178">
        <f t="shared" si="18"/>
        <v>204618</v>
      </c>
      <c r="O29" s="178">
        <f t="shared" si="15"/>
        <v>224310</v>
      </c>
      <c r="P29" s="178">
        <f t="shared" si="12"/>
        <v>236066</v>
      </c>
      <c r="Q29" s="178">
        <f t="shared" ref="Q29:AJ29" si="26">ROUND(Q145*РАСЧЕТНЫЙ_КОЭФФИЦИЕНТ,0)</f>
        <v>239049</v>
      </c>
      <c r="R29" s="178">
        <f t="shared" si="26"/>
        <v>244838</v>
      </c>
      <c r="S29" s="178">
        <f t="shared" si="26"/>
        <v>259995</v>
      </c>
      <c r="T29" s="178">
        <f t="shared" si="26"/>
        <v>271332</v>
      </c>
      <c r="U29" s="178">
        <f t="shared" si="26"/>
        <v>269662</v>
      </c>
      <c r="V29" s="178">
        <f t="shared" si="26"/>
        <v>272824</v>
      </c>
      <c r="W29" s="178">
        <f t="shared" si="26"/>
        <v>280522</v>
      </c>
      <c r="X29" s="178">
        <f t="shared" si="26"/>
        <v>291860</v>
      </c>
      <c r="Y29" s="178">
        <f t="shared" si="26"/>
        <v>292934</v>
      </c>
      <c r="Z29" s="178">
        <f t="shared" si="26"/>
        <v>299379</v>
      </c>
      <c r="AA29" s="178">
        <f t="shared" si="26"/>
        <v>307912</v>
      </c>
      <c r="AB29" s="178">
        <f t="shared" si="26"/>
        <v>317937</v>
      </c>
      <c r="AC29" s="178">
        <f t="shared" si="26"/>
        <v>330767</v>
      </c>
      <c r="AD29" s="178">
        <f t="shared" si="26"/>
        <v>336555</v>
      </c>
      <c r="AE29" s="178">
        <f t="shared" si="26"/>
        <v>357321</v>
      </c>
      <c r="AF29" s="178">
        <f t="shared" si="26"/>
        <v>371821</v>
      </c>
      <c r="AG29" s="178">
        <f t="shared" si="26"/>
        <v>383159</v>
      </c>
      <c r="AH29" s="178">
        <f t="shared" si="26"/>
        <v>389783</v>
      </c>
      <c r="AI29" s="178">
        <f t="shared" si="26"/>
        <v>401121</v>
      </c>
      <c r="AJ29" s="179">
        <f t="shared" si="26"/>
        <v>412041</v>
      </c>
    </row>
    <row r="30" spans="1:36" ht="16.5" customHeight="1" thickBot="1" x14ac:dyDescent="0.3">
      <c r="A30" s="59">
        <v>3250</v>
      </c>
      <c r="B30" s="180">
        <f t="shared" si="7"/>
        <v>149839</v>
      </c>
      <c r="C30" s="180">
        <f t="shared" ref="C30:H30" si="27">ROUND(C146*РАСЧЕТНЫЙ_КОЭФФИЦИЕНТ,0)</f>
        <v>153121</v>
      </c>
      <c r="D30" s="180">
        <f t="shared" si="27"/>
        <v>160520</v>
      </c>
      <c r="E30" s="180">
        <f t="shared" si="27"/>
        <v>163265</v>
      </c>
      <c r="F30" s="180">
        <f t="shared" si="27"/>
        <v>163981</v>
      </c>
      <c r="G30" s="180">
        <f t="shared" si="27"/>
        <v>176691</v>
      </c>
      <c r="H30" s="180">
        <f t="shared" si="27"/>
        <v>188924</v>
      </c>
      <c r="I30" s="180">
        <f>ROUND(I146*РАСЧЕТНЫЙ_КОЭФФИЦИЕНТ,0)</f>
        <v>184329</v>
      </c>
      <c r="J30" s="180">
        <f>ROUND(J146*РАСЧЕТНЫЙ_КОЭФФИЦИЕНТ,0)</f>
        <v>187671</v>
      </c>
      <c r="K30" s="180">
        <f t="shared" si="23"/>
        <v>202828</v>
      </c>
      <c r="L30" s="180">
        <f t="shared" si="23"/>
        <v>198233</v>
      </c>
      <c r="M30" s="180">
        <f>ROUND(M146*РАСЧЕТНЫЙ_КОЭФФИЦИЕНТ,0)</f>
        <v>204857</v>
      </c>
      <c r="N30" s="180">
        <f t="shared" si="18"/>
        <v>210764</v>
      </c>
      <c r="O30" s="180">
        <f t="shared" si="15"/>
        <v>231053</v>
      </c>
      <c r="P30" s="180">
        <f t="shared" si="12"/>
        <v>243167</v>
      </c>
      <c r="Q30" s="180">
        <f t="shared" ref="Q30:AJ30" si="28">ROUND(Q146*РАСЧЕТНЫЙ_КОЭФФИЦИЕНТ,0)</f>
        <v>246210</v>
      </c>
      <c r="R30" s="180">
        <f t="shared" si="28"/>
        <v>252177</v>
      </c>
      <c r="S30" s="180">
        <f t="shared" si="28"/>
        <v>267812</v>
      </c>
      <c r="T30" s="180">
        <f t="shared" si="28"/>
        <v>279508</v>
      </c>
      <c r="U30" s="180">
        <f t="shared" si="28"/>
        <v>277717</v>
      </c>
      <c r="V30" s="180">
        <f t="shared" si="28"/>
        <v>280999</v>
      </c>
      <c r="W30" s="180">
        <f t="shared" si="28"/>
        <v>288936</v>
      </c>
      <c r="X30" s="180">
        <f t="shared" si="28"/>
        <v>300632</v>
      </c>
      <c r="Y30" s="180">
        <f t="shared" si="28"/>
        <v>301706</v>
      </c>
      <c r="Z30" s="180">
        <f t="shared" si="28"/>
        <v>308330</v>
      </c>
      <c r="AA30" s="180">
        <f t="shared" si="28"/>
        <v>317161</v>
      </c>
      <c r="AB30" s="180">
        <f t="shared" si="28"/>
        <v>327485</v>
      </c>
      <c r="AC30" s="180">
        <f t="shared" si="28"/>
        <v>340732</v>
      </c>
      <c r="AD30" s="180">
        <f t="shared" si="28"/>
        <v>346640</v>
      </c>
      <c r="AE30" s="180">
        <f t="shared" si="28"/>
        <v>368002</v>
      </c>
      <c r="AF30" s="180">
        <f t="shared" si="28"/>
        <v>382980</v>
      </c>
      <c r="AG30" s="180">
        <f t="shared" si="28"/>
        <v>394676</v>
      </c>
      <c r="AH30" s="180">
        <f t="shared" si="28"/>
        <v>401479</v>
      </c>
      <c r="AI30" s="180">
        <f t="shared" si="28"/>
        <v>413175</v>
      </c>
      <c r="AJ30" s="181">
        <f t="shared" si="28"/>
        <v>424393</v>
      </c>
    </row>
    <row r="31" spans="1:36" ht="3" customHeight="1" x14ac:dyDescent="0.2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</row>
    <row r="32" spans="1:36" ht="13.5" customHeight="1" x14ac:dyDescent="0.3">
      <c r="A32" s="60"/>
      <c r="B32" s="183" t="str">
        <f>IF(ТОРСИОННЫЕ_ПРУЖИНЫ=TRUE,"указаны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"&amp;Торсионные_пружины_Prestige*100&amp;"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</row>
    <row r="33" spans="1:36" ht="13.5" customHeight="1" x14ac:dyDescent="0.3">
      <c r="A33" s="62"/>
      <c r="B33" s="61" t="s">
        <v>533</v>
      </c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</row>
    <row r="34" spans="1:36" ht="15.75" thickBot="1" x14ac:dyDescent="0.3">
      <c r="A34" s="237" t="s">
        <v>612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B34" s="14"/>
      <c r="AC34" s="14"/>
      <c r="AD34" s="14"/>
      <c r="AE34" s="14"/>
      <c r="AF34" s="14"/>
      <c r="AG34" s="14"/>
      <c r="AH34" s="14"/>
      <c r="AI34" s="14"/>
      <c r="AJ34" s="54"/>
    </row>
    <row r="35" spans="1:36" x14ac:dyDescent="0.25">
      <c r="A35" s="55" t="s">
        <v>106</v>
      </c>
      <c r="B35" s="56">
        <v>1750</v>
      </c>
      <c r="C35" s="56">
        <v>1875</v>
      </c>
      <c r="D35" s="56">
        <v>2000</v>
      </c>
      <c r="E35" s="56">
        <v>2125</v>
      </c>
      <c r="F35" s="56">
        <v>2250</v>
      </c>
      <c r="G35" s="56">
        <v>2375</v>
      </c>
      <c r="H35" s="56">
        <v>2500</v>
      </c>
      <c r="I35" s="56">
        <v>2625</v>
      </c>
      <c r="J35" s="56">
        <v>2750</v>
      </c>
      <c r="K35" s="56">
        <v>2875</v>
      </c>
      <c r="L35" s="56">
        <v>3000</v>
      </c>
      <c r="M35" s="56">
        <v>3125</v>
      </c>
      <c r="N35" s="56">
        <v>3250</v>
      </c>
      <c r="O35" s="56">
        <v>3375</v>
      </c>
      <c r="P35" s="56">
        <v>3500</v>
      </c>
      <c r="Q35" s="56">
        <v>3625</v>
      </c>
      <c r="R35" s="56">
        <v>3750</v>
      </c>
      <c r="S35" s="56">
        <v>3875</v>
      </c>
      <c r="T35" s="56">
        <v>4000</v>
      </c>
      <c r="U35" s="56">
        <v>4125</v>
      </c>
      <c r="V35" s="56">
        <v>4250</v>
      </c>
      <c r="W35" s="56">
        <v>4375</v>
      </c>
      <c r="X35" s="56">
        <v>4500</v>
      </c>
      <c r="Y35" s="56">
        <v>4625</v>
      </c>
      <c r="Z35" s="56">
        <v>4750</v>
      </c>
      <c r="AA35" s="56">
        <v>4875</v>
      </c>
      <c r="AB35" s="56">
        <v>5000</v>
      </c>
      <c r="AC35" s="56">
        <v>5125</v>
      </c>
      <c r="AD35" s="56">
        <v>5250</v>
      </c>
      <c r="AE35" s="56">
        <v>5375</v>
      </c>
      <c r="AF35" s="56">
        <v>5500</v>
      </c>
      <c r="AG35" s="56">
        <v>5625</v>
      </c>
      <c r="AH35" s="56">
        <v>5750</v>
      </c>
      <c r="AI35" s="56">
        <v>5875</v>
      </c>
      <c r="AJ35" s="57">
        <v>6000</v>
      </c>
    </row>
    <row r="36" spans="1:36" x14ac:dyDescent="0.25">
      <c r="A36" s="58">
        <v>1750</v>
      </c>
      <c r="B36" s="174">
        <f t="shared" ref="B36:AJ36" si="29">ROUND(B150*РАСЧЕТНЫЙ_КОЭФФИЦИЕНТ,0)</f>
        <v>99355</v>
      </c>
      <c r="C36" s="174">
        <f t="shared" si="29"/>
        <v>101623</v>
      </c>
      <c r="D36" s="174">
        <f t="shared" si="29"/>
        <v>103652</v>
      </c>
      <c r="E36" s="174">
        <f t="shared" si="29"/>
        <v>107351</v>
      </c>
      <c r="F36" s="174">
        <f t="shared" si="29"/>
        <v>111230</v>
      </c>
      <c r="G36" s="174">
        <f t="shared" si="29"/>
        <v>119883</v>
      </c>
      <c r="H36" s="174">
        <f t="shared" si="29"/>
        <v>122866</v>
      </c>
      <c r="I36" s="174">
        <f t="shared" si="29"/>
        <v>126029</v>
      </c>
      <c r="J36" s="174">
        <f t="shared" si="29"/>
        <v>129490</v>
      </c>
      <c r="K36" s="174">
        <f t="shared" si="29"/>
        <v>127879</v>
      </c>
      <c r="L36" s="174">
        <f t="shared" si="29"/>
        <v>129729</v>
      </c>
      <c r="M36" s="174">
        <f t="shared" si="29"/>
        <v>137248</v>
      </c>
      <c r="N36" s="174">
        <f t="shared" si="29"/>
        <v>148645</v>
      </c>
      <c r="O36" s="174">
        <f t="shared" si="29"/>
        <v>159625</v>
      </c>
      <c r="P36" s="174">
        <f t="shared" si="29"/>
        <v>170843</v>
      </c>
      <c r="Q36" s="174">
        <f t="shared" si="29"/>
        <v>178780</v>
      </c>
      <c r="R36" s="174">
        <f t="shared" si="29"/>
        <v>175617</v>
      </c>
      <c r="S36" s="174">
        <f t="shared" si="29"/>
        <v>183136</v>
      </c>
      <c r="T36" s="174">
        <f t="shared" si="29"/>
        <v>194533</v>
      </c>
      <c r="U36" s="174">
        <f t="shared" si="29"/>
        <v>198651</v>
      </c>
      <c r="V36" s="174">
        <f t="shared" si="29"/>
        <v>195011</v>
      </c>
      <c r="W36" s="174">
        <f t="shared" si="29"/>
        <v>205096</v>
      </c>
      <c r="X36" s="174">
        <f t="shared" si="29"/>
        <v>215598</v>
      </c>
      <c r="Y36" s="174">
        <f t="shared" si="29"/>
        <v>218761</v>
      </c>
      <c r="Z36" s="174">
        <f t="shared" si="29"/>
        <v>214405</v>
      </c>
      <c r="AA36" s="174">
        <f t="shared" si="29"/>
        <v>224967</v>
      </c>
      <c r="AB36" s="174">
        <f t="shared" si="29"/>
        <v>234514</v>
      </c>
      <c r="AC36" s="174">
        <f t="shared" si="29"/>
        <v>239527</v>
      </c>
      <c r="AD36" s="174">
        <f t="shared" si="29"/>
        <v>239527</v>
      </c>
      <c r="AE36" s="174">
        <f t="shared" si="29"/>
        <v>244599</v>
      </c>
      <c r="AF36" s="174">
        <f t="shared" si="29"/>
        <v>259875</v>
      </c>
      <c r="AG36" s="174">
        <f t="shared" si="29"/>
        <v>275629</v>
      </c>
      <c r="AH36" s="174">
        <f t="shared" si="29"/>
        <v>272884</v>
      </c>
      <c r="AI36" s="174">
        <f t="shared" si="29"/>
        <v>277896</v>
      </c>
      <c r="AJ36" s="175">
        <f t="shared" si="29"/>
        <v>291382</v>
      </c>
    </row>
    <row r="37" spans="1:36" x14ac:dyDescent="0.25">
      <c r="A37" s="58">
        <v>1875</v>
      </c>
      <c r="B37" s="174">
        <f t="shared" ref="B37:AJ37" si="30">ROUND(B151*РАСЧЕТНЫЙ_КОЭФФИЦИЕНТ,0)</f>
        <v>102518</v>
      </c>
      <c r="C37" s="174">
        <f t="shared" si="30"/>
        <v>104368</v>
      </c>
      <c r="D37" s="174">
        <f t="shared" si="30"/>
        <v>111767</v>
      </c>
      <c r="E37" s="174">
        <f t="shared" si="30"/>
        <v>116302</v>
      </c>
      <c r="F37" s="174">
        <f t="shared" si="30"/>
        <v>119883</v>
      </c>
      <c r="G37" s="174">
        <f t="shared" si="30"/>
        <v>126387</v>
      </c>
      <c r="H37" s="174">
        <f t="shared" si="30"/>
        <v>129251</v>
      </c>
      <c r="I37" s="174">
        <f t="shared" si="30"/>
        <v>135696</v>
      </c>
      <c r="J37" s="174">
        <f t="shared" si="30"/>
        <v>136173</v>
      </c>
      <c r="K37" s="174">
        <f t="shared" si="30"/>
        <v>139813</v>
      </c>
      <c r="L37" s="174">
        <f t="shared" si="30"/>
        <v>139097</v>
      </c>
      <c r="M37" s="174">
        <f t="shared" si="30"/>
        <v>147213</v>
      </c>
      <c r="N37" s="174">
        <f t="shared" si="30"/>
        <v>158968</v>
      </c>
      <c r="O37" s="174">
        <f t="shared" si="30"/>
        <v>170963</v>
      </c>
      <c r="P37" s="174">
        <f t="shared" si="30"/>
        <v>182957</v>
      </c>
      <c r="Q37" s="174">
        <f t="shared" si="30"/>
        <v>181763</v>
      </c>
      <c r="R37" s="174">
        <f t="shared" si="30"/>
        <v>178601</v>
      </c>
      <c r="S37" s="174">
        <f t="shared" si="30"/>
        <v>186120</v>
      </c>
      <c r="T37" s="174">
        <f t="shared" si="30"/>
        <v>197756</v>
      </c>
      <c r="U37" s="174">
        <f t="shared" si="30"/>
        <v>201873</v>
      </c>
      <c r="V37" s="174">
        <f t="shared" si="30"/>
        <v>198233</v>
      </c>
      <c r="W37" s="174">
        <f t="shared" si="30"/>
        <v>208020</v>
      </c>
      <c r="X37" s="174">
        <f t="shared" si="30"/>
        <v>218343</v>
      </c>
      <c r="Y37" s="174">
        <f t="shared" si="30"/>
        <v>221983</v>
      </c>
      <c r="Z37" s="174">
        <f t="shared" si="30"/>
        <v>217149</v>
      </c>
      <c r="AA37" s="174">
        <f t="shared" si="30"/>
        <v>227473</v>
      </c>
      <c r="AB37" s="174">
        <f t="shared" si="30"/>
        <v>237737</v>
      </c>
      <c r="AC37" s="174">
        <f t="shared" si="30"/>
        <v>242510</v>
      </c>
      <c r="AD37" s="174">
        <f t="shared" si="30"/>
        <v>242510</v>
      </c>
      <c r="AE37" s="174">
        <f t="shared" si="30"/>
        <v>247344</v>
      </c>
      <c r="AF37" s="174">
        <f t="shared" si="30"/>
        <v>262620</v>
      </c>
      <c r="AG37" s="174">
        <f t="shared" si="30"/>
        <v>278613</v>
      </c>
      <c r="AH37" s="174">
        <f t="shared" si="30"/>
        <v>275629</v>
      </c>
      <c r="AI37" s="174">
        <f t="shared" si="30"/>
        <v>280641</v>
      </c>
      <c r="AJ37" s="175">
        <f t="shared" si="30"/>
        <v>294127</v>
      </c>
    </row>
    <row r="38" spans="1:36" x14ac:dyDescent="0.25">
      <c r="A38" s="58">
        <v>2000</v>
      </c>
      <c r="B38" s="174">
        <f>ROUND(B152*РАСЧЕТНЫЙ_КОЭФФИЦИЕНТ,0)</f>
        <v>105502</v>
      </c>
      <c r="C38" s="174">
        <f>ROUND(C152*РАСЧЕТНЫЙ_КОЭФФИЦИЕНТ,0)</f>
        <v>112722</v>
      </c>
      <c r="D38" s="174">
        <f>ROUND(D152*РАСЧЕТНЫЙ_КОЭФФИЦИЕНТ,0)</f>
        <v>118689</v>
      </c>
      <c r="E38" s="176">
        <f t="shared" ref="E38:P38" si="31">ROUND(E152*РАСЧЕТНЫЙ_КОЭФФИЦИЕНТ*IF(ТОРСИОННЫЕ_ПРУЖИНЫ=TRUE,Торсионные_пружины_Prestige+1,1),0)</f>
        <v>118272</v>
      </c>
      <c r="F38" s="176">
        <f t="shared" si="31"/>
        <v>119883</v>
      </c>
      <c r="G38" s="176">
        <f t="shared" si="31"/>
        <v>114273</v>
      </c>
      <c r="H38" s="176">
        <f t="shared" si="31"/>
        <v>122031</v>
      </c>
      <c r="I38" s="176">
        <f t="shared" si="31"/>
        <v>126984</v>
      </c>
      <c r="J38" s="176">
        <f t="shared" si="31"/>
        <v>133787</v>
      </c>
      <c r="K38" s="176">
        <f t="shared" si="31"/>
        <v>146736</v>
      </c>
      <c r="L38" s="176">
        <f t="shared" si="31"/>
        <v>155209</v>
      </c>
      <c r="M38" s="176">
        <f t="shared" si="31"/>
        <v>158073</v>
      </c>
      <c r="N38" s="176">
        <f t="shared" si="31"/>
        <v>160401</v>
      </c>
      <c r="O38" s="176">
        <f t="shared" si="31"/>
        <v>169829</v>
      </c>
      <c r="P38" s="176">
        <f t="shared" si="31"/>
        <v>178780</v>
      </c>
      <c r="Q38" s="174">
        <f t="shared" ref="Q38:AJ38" si="32">ROUND(Q152*РАСЧЕТНЫЙ_КОЭФФИЦИЕНТ,0)</f>
        <v>184747</v>
      </c>
      <c r="R38" s="174">
        <f t="shared" si="32"/>
        <v>186597</v>
      </c>
      <c r="S38" s="174">
        <f t="shared" si="32"/>
        <v>194533</v>
      </c>
      <c r="T38" s="174">
        <f t="shared" si="32"/>
        <v>200501</v>
      </c>
      <c r="U38" s="174">
        <f t="shared" si="32"/>
        <v>206647</v>
      </c>
      <c r="V38" s="174">
        <f t="shared" si="32"/>
        <v>205096</v>
      </c>
      <c r="W38" s="174">
        <f t="shared" si="32"/>
        <v>217149</v>
      </c>
      <c r="X38" s="174">
        <f t="shared" si="32"/>
        <v>221267</v>
      </c>
      <c r="Y38" s="174">
        <f t="shared" si="32"/>
        <v>227234</v>
      </c>
      <c r="Z38" s="174">
        <f t="shared" si="32"/>
        <v>226518</v>
      </c>
      <c r="AA38" s="174">
        <f t="shared" si="32"/>
        <v>237975</v>
      </c>
      <c r="AB38" s="174">
        <f t="shared" si="32"/>
        <v>240243</v>
      </c>
      <c r="AC38" s="174">
        <f t="shared" si="32"/>
        <v>248000</v>
      </c>
      <c r="AD38" s="174">
        <f t="shared" si="32"/>
        <v>253013</v>
      </c>
      <c r="AE38" s="174">
        <f t="shared" si="32"/>
        <v>257846</v>
      </c>
      <c r="AF38" s="174">
        <f t="shared" si="32"/>
        <v>261904</v>
      </c>
      <c r="AG38" s="174">
        <f t="shared" si="32"/>
        <v>273123</v>
      </c>
      <c r="AH38" s="174">
        <f t="shared" si="32"/>
        <v>278374</v>
      </c>
      <c r="AI38" s="174">
        <f t="shared" si="32"/>
        <v>292278</v>
      </c>
      <c r="AJ38" s="175">
        <f t="shared" si="32"/>
        <v>282491</v>
      </c>
    </row>
    <row r="39" spans="1:36" x14ac:dyDescent="0.25">
      <c r="A39" s="58">
        <v>2125</v>
      </c>
      <c r="B39" s="174">
        <f>ROUND(B153*РАСЧЕТНЫЙ_КОЭФФИЦИЕНТ,0)</f>
        <v>115586</v>
      </c>
      <c r="C39" s="174">
        <f>ROUND(C153*РАСЧЕТНЫЙ_КОЭФФИЦИЕНТ,0)</f>
        <v>117496</v>
      </c>
      <c r="D39" s="176">
        <f t="shared" ref="D39:D47" si="33">ROUND(D153*РАСЧЕТНЫЙ_КОЭФФИЦИЕНТ*IF(ТОРСИОННЫЕ_ПРУЖИНЫ=TRUE,Торсионные_пружины_Prestige+1,1),0)</f>
        <v>117794</v>
      </c>
      <c r="E39" s="176">
        <f t="shared" ref="E39:P39" si="34">ROUND(E153*РАСЧЕТНЫЙ_КОЭФФИЦИЕНТ*IF(ТОРСИОННЫЕ_ПРУЖИНЫ=TRUE,Торсионные_пружины_Prestige+1,1),0)</f>
        <v>118749</v>
      </c>
      <c r="F39" s="176">
        <f t="shared" si="34"/>
        <v>121315</v>
      </c>
      <c r="G39" s="176">
        <f t="shared" si="34"/>
        <v>115646</v>
      </c>
      <c r="H39" s="176">
        <f t="shared" si="34"/>
        <v>122508</v>
      </c>
      <c r="I39" s="176">
        <f t="shared" si="34"/>
        <v>127700</v>
      </c>
      <c r="J39" s="176">
        <f t="shared" si="34"/>
        <v>134741</v>
      </c>
      <c r="K39" s="176">
        <f t="shared" si="34"/>
        <v>142499</v>
      </c>
      <c r="L39" s="176">
        <f t="shared" si="34"/>
        <v>149839</v>
      </c>
      <c r="M39" s="176">
        <f t="shared" si="34"/>
        <v>157596</v>
      </c>
      <c r="N39" s="176">
        <f t="shared" si="34"/>
        <v>160401</v>
      </c>
      <c r="O39" s="176">
        <f t="shared" si="34"/>
        <v>159923</v>
      </c>
      <c r="P39" s="176">
        <f t="shared" si="34"/>
        <v>167979</v>
      </c>
      <c r="Q39" s="174">
        <f t="shared" ref="Q39:AJ39" si="35">ROUND(Q153*РАСЧЕТНЫЙ_КОЭФФИЦИЕНТ,0)</f>
        <v>181525</v>
      </c>
      <c r="R39" s="174">
        <f t="shared" si="35"/>
        <v>184508</v>
      </c>
      <c r="S39" s="174">
        <f t="shared" si="35"/>
        <v>186358</v>
      </c>
      <c r="T39" s="174">
        <f t="shared" si="35"/>
        <v>192266</v>
      </c>
      <c r="U39" s="174">
        <f t="shared" si="35"/>
        <v>202530</v>
      </c>
      <c r="V39" s="174">
        <f t="shared" si="35"/>
        <v>204857</v>
      </c>
      <c r="W39" s="174">
        <f t="shared" si="35"/>
        <v>205096</v>
      </c>
      <c r="X39" s="174">
        <f t="shared" si="35"/>
        <v>211719</v>
      </c>
      <c r="Y39" s="174">
        <f t="shared" si="35"/>
        <v>224728</v>
      </c>
      <c r="Z39" s="174">
        <f t="shared" si="35"/>
        <v>228845</v>
      </c>
      <c r="AA39" s="174">
        <f t="shared" si="35"/>
        <v>230397</v>
      </c>
      <c r="AB39" s="174">
        <f t="shared" si="35"/>
        <v>234097</v>
      </c>
      <c r="AC39" s="174">
        <f t="shared" si="35"/>
        <v>238632</v>
      </c>
      <c r="AD39" s="174">
        <f t="shared" si="35"/>
        <v>248657</v>
      </c>
      <c r="AE39" s="174">
        <f t="shared" si="35"/>
        <v>266499</v>
      </c>
      <c r="AF39" s="174">
        <f t="shared" si="35"/>
        <v>247762</v>
      </c>
      <c r="AG39" s="174">
        <f t="shared" si="35"/>
        <v>262859</v>
      </c>
      <c r="AH39" s="174">
        <f t="shared" si="35"/>
        <v>273123</v>
      </c>
      <c r="AI39" s="174">
        <f t="shared" si="35"/>
        <v>305107</v>
      </c>
      <c r="AJ39" s="175">
        <f t="shared" si="35"/>
        <v>269244</v>
      </c>
    </row>
    <row r="40" spans="1:36" x14ac:dyDescent="0.25">
      <c r="A40" s="58">
        <v>2250</v>
      </c>
      <c r="B40" s="174">
        <f t="shared" ref="B40:B48" si="36">ROUND(B154*РАСЧЕТНЫЙ_КОЭФФИЦИЕНТ,0)</f>
        <v>119405</v>
      </c>
      <c r="C40" s="176">
        <f t="shared" ref="C40:C47" si="37">ROUND(C154*РАСЧЕТНЫЙ_КОЭФФИЦИЕНТ*IF(ТОРСИОННЫЕ_ПРУЖИНЫ=TRUE,Торсионные_пружины_Prestige+1,1),0)</f>
        <v>119883</v>
      </c>
      <c r="D40" s="176">
        <f t="shared" si="33"/>
        <v>119883</v>
      </c>
      <c r="E40" s="176">
        <f t="shared" ref="E40:P40" si="38">ROUND(E154*РАСЧЕТНЫЙ_КОЭФФИЦИЕНТ*IF(ТОРСИОННЫЕ_ПРУЖИНЫ=TRUE,Торсионные_пружины_Prestige+1,1),0)</f>
        <v>119883</v>
      </c>
      <c r="F40" s="176">
        <f t="shared" si="38"/>
        <v>122270</v>
      </c>
      <c r="G40" s="176">
        <f t="shared" si="38"/>
        <v>118033</v>
      </c>
      <c r="H40" s="176">
        <f t="shared" si="38"/>
        <v>122508</v>
      </c>
      <c r="I40" s="176">
        <f t="shared" si="38"/>
        <v>127223</v>
      </c>
      <c r="J40" s="176">
        <f t="shared" si="38"/>
        <v>135457</v>
      </c>
      <c r="K40" s="176">
        <f t="shared" si="38"/>
        <v>140649</v>
      </c>
      <c r="L40" s="176">
        <f t="shared" si="38"/>
        <v>148406</v>
      </c>
      <c r="M40" s="176">
        <f t="shared" si="38"/>
        <v>155925</v>
      </c>
      <c r="N40" s="176">
        <f t="shared" si="38"/>
        <v>163981</v>
      </c>
      <c r="O40" s="176">
        <f t="shared" si="38"/>
        <v>159923</v>
      </c>
      <c r="P40" s="176">
        <f t="shared" si="38"/>
        <v>170724</v>
      </c>
      <c r="Q40" s="174">
        <f t="shared" ref="Q40:AJ40" si="39">ROUND(Q154*РАСЧЕТНЫЙ_КОЭФФИЦИЕНТ,0)</f>
        <v>179973</v>
      </c>
      <c r="R40" s="174">
        <f t="shared" si="39"/>
        <v>184747</v>
      </c>
      <c r="S40" s="174">
        <f t="shared" si="39"/>
        <v>180868</v>
      </c>
      <c r="T40" s="174">
        <f t="shared" si="39"/>
        <v>188387</v>
      </c>
      <c r="U40" s="174">
        <f t="shared" si="39"/>
        <v>193400</v>
      </c>
      <c r="V40" s="174">
        <f t="shared" si="39"/>
        <v>202351</v>
      </c>
      <c r="W40" s="174">
        <f t="shared" si="39"/>
        <v>199367</v>
      </c>
      <c r="X40" s="174">
        <f t="shared" si="39"/>
        <v>207124</v>
      </c>
      <c r="Y40" s="174">
        <f t="shared" si="39"/>
        <v>218343</v>
      </c>
      <c r="Z40" s="174">
        <f t="shared" si="39"/>
        <v>227234</v>
      </c>
      <c r="AA40" s="174">
        <f t="shared" si="39"/>
        <v>223117</v>
      </c>
      <c r="AB40" s="174">
        <f t="shared" si="39"/>
        <v>229263</v>
      </c>
      <c r="AC40" s="174">
        <f t="shared" si="39"/>
        <v>235230</v>
      </c>
      <c r="AD40" s="174">
        <f t="shared" si="39"/>
        <v>251879</v>
      </c>
      <c r="AE40" s="174">
        <f t="shared" si="39"/>
        <v>271750</v>
      </c>
      <c r="AF40" s="174">
        <f t="shared" si="39"/>
        <v>248478</v>
      </c>
      <c r="AG40" s="174">
        <f t="shared" si="39"/>
        <v>259398</v>
      </c>
      <c r="AH40" s="174">
        <f t="shared" si="39"/>
        <v>277001</v>
      </c>
      <c r="AI40" s="174">
        <f t="shared" si="39"/>
        <v>310776</v>
      </c>
      <c r="AJ40" s="175">
        <f t="shared" si="39"/>
        <v>270139</v>
      </c>
    </row>
    <row r="41" spans="1:36" x14ac:dyDescent="0.25">
      <c r="A41" s="58">
        <v>2375</v>
      </c>
      <c r="B41" s="174">
        <f t="shared" si="36"/>
        <v>122270</v>
      </c>
      <c r="C41" s="176">
        <f t="shared" si="37"/>
        <v>122270</v>
      </c>
      <c r="D41" s="176">
        <f t="shared" si="33"/>
        <v>128356</v>
      </c>
      <c r="E41" s="176">
        <f t="shared" ref="E41:O41" si="40">ROUND(E155*РАСЧЕТНЫЙ_КОЭФФИЦИЕНТ*IF(ТОРСИОННЫЕ_ПРУЖИНЫ=TRUE,Торсионные_пружины_Prestige+1,1),0)</f>
        <v>130743</v>
      </c>
      <c r="F41" s="176">
        <f t="shared" si="40"/>
        <v>132414</v>
      </c>
      <c r="G41" s="176">
        <f t="shared" si="40"/>
        <v>127223</v>
      </c>
      <c r="H41" s="176">
        <f t="shared" si="40"/>
        <v>126029</v>
      </c>
      <c r="I41" s="176">
        <f t="shared" si="40"/>
        <v>132175</v>
      </c>
      <c r="J41" s="176">
        <f t="shared" si="40"/>
        <v>134503</v>
      </c>
      <c r="K41" s="176">
        <f t="shared" si="40"/>
        <v>147690</v>
      </c>
      <c r="L41" s="176">
        <f t="shared" si="40"/>
        <v>155030</v>
      </c>
      <c r="M41" s="176">
        <f t="shared" si="40"/>
        <v>163742</v>
      </c>
      <c r="N41" s="176">
        <f t="shared" si="40"/>
        <v>175975</v>
      </c>
      <c r="O41" s="176">
        <f t="shared" si="40"/>
        <v>160162</v>
      </c>
      <c r="P41" s="174">
        <f t="shared" ref="P41:P48" si="41">ROUND(P155*РАСЧЕТНЫЙ_КОЭФФИЦИЕНТ,0)</f>
        <v>175856</v>
      </c>
      <c r="Q41" s="174">
        <f t="shared" ref="Q41:AJ41" si="42">ROUND(Q155*РАСЧЕТНЫЙ_КОЭФФИЦИЕНТ,0)</f>
        <v>185881</v>
      </c>
      <c r="R41" s="174">
        <f t="shared" si="42"/>
        <v>195250</v>
      </c>
      <c r="S41" s="174">
        <f t="shared" si="42"/>
        <v>184747</v>
      </c>
      <c r="T41" s="174">
        <f t="shared" si="42"/>
        <v>192505</v>
      </c>
      <c r="U41" s="174">
        <f t="shared" si="42"/>
        <v>201396</v>
      </c>
      <c r="V41" s="174">
        <f t="shared" si="42"/>
        <v>211481</v>
      </c>
      <c r="W41" s="174">
        <f t="shared" si="42"/>
        <v>202530</v>
      </c>
      <c r="X41" s="174">
        <f t="shared" si="42"/>
        <v>209153</v>
      </c>
      <c r="Y41" s="174">
        <f t="shared" si="42"/>
        <v>221744</v>
      </c>
      <c r="Z41" s="174">
        <f t="shared" si="42"/>
        <v>234753</v>
      </c>
      <c r="AA41" s="174">
        <f t="shared" si="42"/>
        <v>215777</v>
      </c>
      <c r="AB41" s="174">
        <f t="shared" si="42"/>
        <v>224251</v>
      </c>
      <c r="AC41" s="174">
        <f t="shared" si="42"/>
        <v>240004</v>
      </c>
      <c r="AD41" s="174">
        <f t="shared" si="42"/>
        <v>262143</v>
      </c>
      <c r="AE41" s="174">
        <f t="shared" si="42"/>
        <v>302601</v>
      </c>
      <c r="AF41" s="174">
        <f t="shared" si="42"/>
        <v>265365</v>
      </c>
      <c r="AG41" s="174">
        <f t="shared" si="42"/>
        <v>281775</v>
      </c>
      <c r="AH41" s="174">
        <f t="shared" si="42"/>
        <v>303973</v>
      </c>
      <c r="AI41" s="174">
        <f t="shared" si="42"/>
        <v>337092</v>
      </c>
      <c r="AJ41" s="175">
        <f t="shared" si="42"/>
        <v>291621</v>
      </c>
    </row>
    <row r="42" spans="1:36" x14ac:dyDescent="0.25">
      <c r="A42" s="58">
        <v>2500</v>
      </c>
      <c r="B42" s="174">
        <f t="shared" si="36"/>
        <v>130684</v>
      </c>
      <c r="C42" s="176">
        <f t="shared" si="37"/>
        <v>131221</v>
      </c>
      <c r="D42" s="176">
        <f t="shared" si="33"/>
        <v>137785</v>
      </c>
      <c r="E42" s="176">
        <f t="shared" ref="E42:N42" si="43">ROUND(E156*РАСЧЕТНЫЙ_КОЭФФИЦИЕНТ*IF(ТОРСИОННЫЕ_ПРУЖИНЫ=TRUE,Торсионные_пружины_Prestige+1,1),0)</f>
        <v>139933</v>
      </c>
      <c r="F42" s="176">
        <f t="shared" si="43"/>
        <v>141783</v>
      </c>
      <c r="G42" s="176">
        <f t="shared" si="43"/>
        <v>151211</v>
      </c>
      <c r="H42" s="176">
        <f t="shared" si="43"/>
        <v>132653</v>
      </c>
      <c r="I42" s="176">
        <f t="shared" si="43"/>
        <v>140649</v>
      </c>
      <c r="J42" s="176">
        <f t="shared" si="43"/>
        <v>151211</v>
      </c>
      <c r="K42" s="176">
        <f t="shared" si="43"/>
        <v>149839</v>
      </c>
      <c r="L42" s="176">
        <f t="shared" si="43"/>
        <v>157835</v>
      </c>
      <c r="M42" s="176">
        <f t="shared" si="43"/>
        <v>169113</v>
      </c>
      <c r="N42" s="176">
        <f t="shared" si="43"/>
        <v>183494</v>
      </c>
      <c r="O42" s="174">
        <f t="shared" ref="O42:O48" si="44">ROUND(O156*РАСЧЕТНЫЙ_КОЭФФИЦИЕНТ,0)</f>
        <v>210526</v>
      </c>
      <c r="P42" s="174">
        <f t="shared" si="41"/>
        <v>220372</v>
      </c>
      <c r="Q42" s="174">
        <f t="shared" ref="Q42:AJ42" si="45">ROUND(Q156*РАСЧЕТНЫЙ_КОЭФФИЦИЕНТ,0)</f>
        <v>219238</v>
      </c>
      <c r="R42" s="174">
        <f t="shared" si="45"/>
        <v>224012</v>
      </c>
      <c r="S42" s="174">
        <f t="shared" si="45"/>
        <v>229502</v>
      </c>
      <c r="T42" s="174">
        <f t="shared" si="45"/>
        <v>232485</v>
      </c>
      <c r="U42" s="174">
        <f t="shared" si="45"/>
        <v>237975</v>
      </c>
      <c r="V42" s="174">
        <f t="shared" si="45"/>
        <v>243644</v>
      </c>
      <c r="W42" s="174">
        <f t="shared" si="45"/>
        <v>248478</v>
      </c>
      <c r="X42" s="174">
        <f t="shared" si="45"/>
        <v>262620</v>
      </c>
      <c r="Y42" s="174">
        <f t="shared" si="45"/>
        <v>270616</v>
      </c>
      <c r="Z42" s="174">
        <f t="shared" si="45"/>
        <v>269721</v>
      </c>
      <c r="AA42" s="174">
        <f t="shared" si="45"/>
        <v>282730</v>
      </c>
      <c r="AB42" s="174">
        <f t="shared" si="45"/>
        <v>288160</v>
      </c>
      <c r="AC42" s="174">
        <f t="shared" si="45"/>
        <v>294366</v>
      </c>
      <c r="AD42" s="174">
        <f t="shared" si="45"/>
        <v>300035</v>
      </c>
      <c r="AE42" s="174">
        <f t="shared" si="45"/>
        <v>311910</v>
      </c>
      <c r="AF42" s="174">
        <f t="shared" si="45"/>
        <v>331363</v>
      </c>
      <c r="AG42" s="174">
        <f t="shared" si="45"/>
        <v>337510</v>
      </c>
      <c r="AH42" s="174">
        <f t="shared" si="45"/>
        <v>343656</v>
      </c>
      <c r="AI42" s="174">
        <f t="shared" si="45"/>
        <v>356903</v>
      </c>
      <c r="AJ42" s="175">
        <f t="shared" si="45"/>
        <v>363109</v>
      </c>
    </row>
    <row r="43" spans="1:36" x14ac:dyDescent="0.25">
      <c r="A43" s="58">
        <v>2625</v>
      </c>
      <c r="B43" s="174">
        <f t="shared" si="36"/>
        <v>133548</v>
      </c>
      <c r="C43" s="176">
        <f t="shared" si="37"/>
        <v>133787</v>
      </c>
      <c r="D43" s="176">
        <f t="shared" si="33"/>
        <v>138978</v>
      </c>
      <c r="E43" s="176">
        <f t="shared" ref="E43:M43" si="46">ROUND(E157*РАСЧЕТНЫЙ_КОЭФФИЦИЕНТ*IF(ТОРСИОННЫЕ_ПРУЖИНЫ=TRUE,Торсионные_пружины_Prestige+1,1),0)</f>
        <v>141365</v>
      </c>
      <c r="F43" s="176">
        <f t="shared" si="46"/>
        <v>143692</v>
      </c>
      <c r="G43" s="176">
        <f t="shared" si="46"/>
        <v>156164</v>
      </c>
      <c r="H43" s="176">
        <f t="shared" si="46"/>
        <v>134025</v>
      </c>
      <c r="I43" s="176">
        <f t="shared" si="46"/>
        <v>141126</v>
      </c>
      <c r="J43" s="176">
        <f t="shared" si="46"/>
        <v>153121</v>
      </c>
      <c r="K43" s="176">
        <f t="shared" si="46"/>
        <v>152643</v>
      </c>
      <c r="L43" s="176">
        <f t="shared" si="46"/>
        <v>160878</v>
      </c>
      <c r="M43" s="176">
        <f t="shared" si="46"/>
        <v>169411</v>
      </c>
      <c r="N43" s="174">
        <f t="shared" ref="N43:N48" si="47">ROUND(N157*РАСЧЕТНЫЙ_КОЭФФИЦИЕНТ,0)</f>
        <v>187492</v>
      </c>
      <c r="O43" s="174">
        <f t="shared" si="44"/>
        <v>213271</v>
      </c>
      <c r="P43" s="174">
        <f t="shared" si="41"/>
        <v>221267</v>
      </c>
      <c r="Q43" s="174">
        <f t="shared" ref="Q43:AJ43" si="48">ROUND(Q157*РАСЧЕТНЫЙ_КОЭФФИЦИЕНТ,0)</f>
        <v>226100</v>
      </c>
      <c r="R43" s="174">
        <f t="shared" si="48"/>
        <v>226995</v>
      </c>
      <c r="S43" s="174">
        <f t="shared" si="48"/>
        <v>238870</v>
      </c>
      <c r="T43" s="174">
        <f t="shared" si="48"/>
        <v>240004</v>
      </c>
      <c r="U43" s="174">
        <f t="shared" si="48"/>
        <v>242033</v>
      </c>
      <c r="V43" s="174">
        <f t="shared" si="48"/>
        <v>247105</v>
      </c>
      <c r="W43" s="174">
        <f t="shared" si="48"/>
        <v>253908</v>
      </c>
      <c r="X43" s="174">
        <f t="shared" si="48"/>
        <v>266499</v>
      </c>
      <c r="Y43" s="174">
        <f t="shared" si="48"/>
        <v>274018</v>
      </c>
      <c r="Z43" s="174">
        <f t="shared" si="48"/>
        <v>277240</v>
      </c>
      <c r="AA43" s="174">
        <f t="shared" si="48"/>
        <v>290249</v>
      </c>
      <c r="AB43" s="174">
        <f t="shared" si="48"/>
        <v>302362</v>
      </c>
      <c r="AC43" s="174">
        <f t="shared" si="48"/>
        <v>302124</v>
      </c>
      <c r="AD43" s="174">
        <f t="shared" si="48"/>
        <v>307375</v>
      </c>
      <c r="AE43" s="174">
        <f t="shared" si="48"/>
        <v>326530</v>
      </c>
      <c r="AF43" s="174">
        <f t="shared" si="48"/>
        <v>340493</v>
      </c>
      <c r="AG43" s="174">
        <f t="shared" si="48"/>
        <v>346222</v>
      </c>
      <c r="AH43" s="174">
        <f t="shared" si="48"/>
        <v>352607</v>
      </c>
      <c r="AI43" s="174">
        <f t="shared" si="48"/>
        <v>373850</v>
      </c>
      <c r="AJ43" s="175">
        <f t="shared" si="48"/>
        <v>372657</v>
      </c>
    </row>
    <row r="44" spans="1:36" x14ac:dyDescent="0.25">
      <c r="A44" s="58">
        <v>2750</v>
      </c>
      <c r="B44" s="174">
        <f t="shared" si="36"/>
        <v>137844</v>
      </c>
      <c r="C44" s="176">
        <f t="shared" si="37"/>
        <v>138262</v>
      </c>
      <c r="D44" s="176">
        <f t="shared" si="33"/>
        <v>139455</v>
      </c>
      <c r="E44" s="176">
        <f t="shared" ref="E44:L44" si="49">ROUND(E158*РАСЧЕТНЫЙ_КОЭФФИЦИЕНТ*IF(ТОРСИОННЫЕ_ПРУЖИНЫ=TRUE,Торсионные_пружины_Prestige+1,1),0)</f>
        <v>142260</v>
      </c>
      <c r="F44" s="176">
        <f t="shared" si="49"/>
        <v>143454</v>
      </c>
      <c r="G44" s="176">
        <f t="shared" si="49"/>
        <v>155686</v>
      </c>
      <c r="H44" s="176">
        <f t="shared" si="49"/>
        <v>136412</v>
      </c>
      <c r="I44" s="176">
        <f t="shared" si="49"/>
        <v>143692</v>
      </c>
      <c r="J44" s="176">
        <f t="shared" si="49"/>
        <v>155030</v>
      </c>
      <c r="K44" s="176">
        <f t="shared" si="49"/>
        <v>152345</v>
      </c>
      <c r="L44" s="176">
        <f t="shared" si="49"/>
        <v>159506</v>
      </c>
      <c r="M44" s="174">
        <f>ROUND(M158*РАСЧЕТНЫЙ_КОЭФФИЦИЕНТ,0)</f>
        <v>173350</v>
      </c>
      <c r="N44" s="174">
        <f t="shared" si="47"/>
        <v>187492</v>
      </c>
      <c r="O44" s="174">
        <f t="shared" si="44"/>
        <v>215359</v>
      </c>
      <c r="P44" s="174">
        <f t="shared" si="41"/>
        <v>226518</v>
      </c>
      <c r="Q44" s="174">
        <f t="shared" ref="Q44:AJ44" si="50">ROUND(Q158*РАСЧЕТНЫЙ_КОЭФФИЦИЕНТ,0)</f>
        <v>224728</v>
      </c>
      <c r="R44" s="174">
        <f t="shared" si="50"/>
        <v>226757</v>
      </c>
      <c r="S44" s="174">
        <f t="shared" si="50"/>
        <v>243644</v>
      </c>
      <c r="T44" s="174">
        <f t="shared" si="50"/>
        <v>247762</v>
      </c>
      <c r="U44" s="174">
        <f t="shared" si="50"/>
        <v>250029</v>
      </c>
      <c r="V44" s="174">
        <f t="shared" si="50"/>
        <v>253013</v>
      </c>
      <c r="W44" s="174">
        <f t="shared" si="50"/>
        <v>262381</v>
      </c>
      <c r="X44" s="174">
        <f t="shared" si="50"/>
        <v>273779</v>
      </c>
      <c r="Y44" s="174">
        <f t="shared" si="50"/>
        <v>275151</v>
      </c>
      <c r="Z44" s="174">
        <f t="shared" si="50"/>
        <v>278613</v>
      </c>
      <c r="AA44" s="174">
        <f t="shared" si="50"/>
        <v>295500</v>
      </c>
      <c r="AB44" s="174">
        <f t="shared" si="50"/>
        <v>304869</v>
      </c>
      <c r="AC44" s="174">
        <f t="shared" si="50"/>
        <v>310120</v>
      </c>
      <c r="AD44" s="174">
        <f t="shared" si="50"/>
        <v>317400</v>
      </c>
      <c r="AE44" s="174">
        <f t="shared" si="50"/>
        <v>335719</v>
      </c>
      <c r="AF44" s="174">
        <f t="shared" si="50"/>
        <v>342283</v>
      </c>
      <c r="AG44" s="174">
        <f t="shared" si="50"/>
        <v>352129</v>
      </c>
      <c r="AH44" s="174">
        <f t="shared" si="50"/>
        <v>362154</v>
      </c>
      <c r="AI44" s="174">
        <f t="shared" si="50"/>
        <v>383875</v>
      </c>
      <c r="AJ44" s="175">
        <f t="shared" si="50"/>
        <v>379519</v>
      </c>
    </row>
    <row r="45" spans="1:36" x14ac:dyDescent="0.25">
      <c r="A45" s="58">
        <v>2875</v>
      </c>
      <c r="B45" s="174">
        <f t="shared" si="36"/>
        <v>151330</v>
      </c>
      <c r="C45" s="176">
        <f t="shared" si="37"/>
        <v>151450</v>
      </c>
      <c r="D45" s="176">
        <f t="shared" si="33"/>
        <v>159506</v>
      </c>
      <c r="E45" s="176">
        <f t="shared" ref="E45:J45" si="51">ROUND(E159*РАСЧЕТНЫЙ_КОЭФФИЦИЕНТ*IF(ТОРСИОННЫЕ_ПРУЖИНЫ=TRUE,Торсионные_пружины_Prestige+1,1),0)</f>
        <v>162310</v>
      </c>
      <c r="F45" s="176">
        <f t="shared" si="51"/>
        <v>166070</v>
      </c>
      <c r="G45" s="176">
        <f t="shared" si="51"/>
        <v>171022</v>
      </c>
      <c r="H45" s="176">
        <f t="shared" si="51"/>
        <v>155209</v>
      </c>
      <c r="I45" s="176">
        <f t="shared" si="51"/>
        <v>162549</v>
      </c>
      <c r="J45" s="176">
        <f t="shared" si="51"/>
        <v>176333</v>
      </c>
      <c r="K45" s="174">
        <f t="shared" ref="K45:L48" si="52">ROUND(K159*РАСЧЕТНЫЙ_КОЭФФИЦИЕНТ,0)</f>
        <v>169471</v>
      </c>
      <c r="L45" s="174">
        <f t="shared" si="52"/>
        <v>208020</v>
      </c>
      <c r="M45" s="174">
        <f>ROUND(M159*РАСЧЕТНЫЙ_КОЭФФИЦИЕНТ,0)</f>
        <v>211481</v>
      </c>
      <c r="N45" s="174">
        <f t="shared" si="47"/>
        <v>213271</v>
      </c>
      <c r="O45" s="174">
        <f t="shared" si="44"/>
        <v>226279</v>
      </c>
      <c r="P45" s="174">
        <f t="shared" si="41"/>
        <v>237975</v>
      </c>
      <c r="Q45" s="174">
        <f t="shared" ref="Q45:AJ45" si="53">ROUND(Q159*РАСЧЕТНЫЙ_КОЭФФИЦИЕНТ,0)</f>
        <v>240661</v>
      </c>
      <c r="R45" s="174">
        <f t="shared" si="53"/>
        <v>246389</v>
      </c>
      <c r="S45" s="174">
        <f t="shared" si="53"/>
        <v>252774</v>
      </c>
      <c r="T45" s="174">
        <f t="shared" si="53"/>
        <v>275629</v>
      </c>
      <c r="U45" s="174">
        <f t="shared" si="53"/>
        <v>273779</v>
      </c>
      <c r="V45" s="174">
        <f t="shared" si="53"/>
        <v>273779</v>
      </c>
      <c r="W45" s="174">
        <f t="shared" si="53"/>
        <v>282253</v>
      </c>
      <c r="X45" s="174">
        <f t="shared" si="53"/>
        <v>292994</v>
      </c>
      <c r="Y45" s="174">
        <f t="shared" si="53"/>
        <v>297111</v>
      </c>
      <c r="Z45" s="174">
        <f t="shared" si="53"/>
        <v>303973</v>
      </c>
      <c r="AA45" s="174">
        <f t="shared" si="53"/>
        <v>308986</v>
      </c>
      <c r="AB45" s="174">
        <f t="shared" si="53"/>
        <v>321995</v>
      </c>
      <c r="AC45" s="174">
        <f t="shared" si="53"/>
        <v>334526</v>
      </c>
      <c r="AD45" s="174">
        <f t="shared" si="53"/>
        <v>341150</v>
      </c>
      <c r="AE45" s="174">
        <f t="shared" si="53"/>
        <v>355113</v>
      </c>
      <c r="AF45" s="174">
        <f t="shared" si="53"/>
        <v>369256</v>
      </c>
      <c r="AG45" s="174">
        <f t="shared" si="53"/>
        <v>380474</v>
      </c>
      <c r="AH45" s="174">
        <f t="shared" si="53"/>
        <v>386859</v>
      </c>
      <c r="AI45" s="174">
        <f t="shared" si="53"/>
        <v>398257</v>
      </c>
      <c r="AJ45" s="175">
        <f t="shared" si="53"/>
        <v>413592</v>
      </c>
    </row>
    <row r="46" spans="1:36" x14ac:dyDescent="0.25">
      <c r="A46" s="58">
        <v>3000</v>
      </c>
      <c r="B46" s="174">
        <f t="shared" si="36"/>
        <v>155388</v>
      </c>
      <c r="C46" s="176">
        <f t="shared" si="37"/>
        <v>155925</v>
      </c>
      <c r="D46" s="176">
        <f t="shared" si="33"/>
        <v>163504</v>
      </c>
      <c r="E46" s="176">
        <f>ROUND(E160*РАСЧЕТНЫЙ_КОЭФФИЦИЕНТ*IF(ТОРСИОННЫЕ_ПРУЖИНЫ=TRUE,Торсионные_пружины_Prestige+1,1),0)</f>
        <v>166308</v>
      </c>
      <c r="F46" s="176">
        <f>ROUND(F160*РАСЧЕТНЫЙ_КОЭФФИЦИЕНТ*IF(ТОРСИОННЫЕ_ПРУЖИНЫ=TRUE,Торсионные_пружины_Prestige+1,1),0)</f>
        <v>167024</v>
      </c>
      <c r="G46" s="176">
        <f>ROUND(G160*РАСЧЕТНЫЙ_КОЭФФИЦИЕНТ*IF(ТОРСИОННЫЕ_ПРУЖИНЫ=TRUE,Торсионные_пружины_Prestige+1,1),0)</f>
        <v>179973</v>
      </c>
      <c r="H46" s="176">
        <f>ROUND(H160*РАСЧЕТНЫЙ_КОЭФФИЦИЕНТ*IF(ТОРСИОННЫЕ_ПРУЖИНЫ=TRUE,Торсионные_пружины_Prestige+1,1),0)</f>
        <v>192445</v>
      </c>
      <c r="I46" s="176">
        <f>ROUND(I160*РАСЧЕТНЫЙ_КОЭФФИЦИЕНТ*IF(ТОРСИОННЫЕ_ПРУЖИНЫ=TRUE,Торсионные_пружины_Prestige+1,1),0)</f>
        <v>187790</v>
      </c>
      <c r="J46" s="174">
        <f>ROUND(J160*РАСЧЕТНЫЙ_КОЭФФИЦИЕНТ,0)</f>
        <v>194533</v>
      </c>
      <c r="K46" s="174">
        <f t="shared" si="52"/>
        <v>210347</v>
      </c>
      <c r="L46" s="174">
        <f t="shared" si="52"/>
        <v>205513</v>
      </c>
      <c r="M46" s="174">
        <f>ROUND(M160*РАСЧЕТНЫЙ_КОЭФФИЦИЕНТ,0)</f>
        <v>212376</v>
      </c>
      <c r="N46" s="174">
        <f t="shared" si="47"/>
        <v>218522</v>
      </c>
      <c r="O46" s="174">
        <f t="shared" si="44"/>
        <v>239527</v>
      </c>
      <c r="P46" s="174">
        <f t="shared" si="41"/>
        <v>252118</v>
      </c>
      <c r="Q46" s="174">
        <f t="shared" ref="Q46:AJ46" si="54">ROUND(Q160*РАСЧЕТНЫЙ_КОЭФФИЦИЕНТ,0)</f>
        <v>255280</v>
      </c>
      <c r="R46" s="174">
        <f t="shared" si="54"/>
        <v>261486</v>
      </c>
      <c r="S46" s="174">
        <f t="shared" si="54"/>
        <v>277717</v>
      </c>
      <c r="T46" s="174">
        <f t="shared" si="54"/>
        <v>289771</v>
      </c>
      <c r="U46" s="174">
        <f t="shared" si="54"/>
        <v>287981</v>
      </c>
      <c r="V46" s="174">
        <f t="shared" si="54"/>
        <v>291382</v>
      </c>
      <c r="W46" s="174">
        <f t="shared" si="54"/>
        <v>299617</v>
      </c>
      <c r="X46" s="174">
        <f t="shared" si="54"/>
        <v>311731</v>
      </c>
      <c r="Y46" s="174">
        <f t="shared" si="54"/>
        <v>312865</v>
      </c>
      <c r="Z46" s="174">
        <f t="shared" si="54"/>
        <v>319727</v>
      </c>
      <c r="AA46" s="174">
        <f t="shared" si="54"/>
        <v>328857</v>
      </c>
      <c r="AB46" s="174">
        <f t="shared" si="54"/>
        <v>339598</v>
      </c>
      <c r="AC46" s="174">
        <f t="shared" si="54"/>
        <v>353263</v>
      </c>
      <c r="AD46" s="174">
        <f t="shared" si="54"/>
        <v>359469</v>
      </c>
      <c r="AE46" s="174">
        <f t="shared" si="54"/>
        <v>381608</v>
      </c>
      <c r="AF46" s="174">
        <f t="shared" si="54"/>
        <v>397123</v>
      </c>
      <c r="AG46" s="174">
        <f t="shared" si="54"/>
        <v>409236</v>
      </c>
      <c r="AH46" s="174">
        <f t="shared" si="54"/>
        <v>416278</v>
      </c>
      <c r="AI46" s="174">
        <f t="shared" si="54"/>
        <v>428391</v>
      </c>
      <c r="AJ46" s="175">
        <f t="shared" si="54"/>
        <v>440028</v>
      </c>
    </row>
    <row r="47" spans="1:36" x14ac:dyDescent="0.25">
      <c r="A47" s="58">
        <v>3125</v>
      </c>
      <c r="B47" s="174">
        <f t="shared" si="36"/>
        <v>160043</v>
      </c>
      <c r="C47" s="177">
        <f t="shared" si="37"/>
        <v>160639</v>
      </c>
      <c r="D47" s="177">
        <f t="shared" si="33"/>
        <v>168397</v>
      </c>
      <c r="E47" s="177">
        <f>ROUND(E161*РАСЧЕТНЫЙ_КОЭФФИЦИЕНТ*IF(ТОРСИОННЫЕ_ПРУЖИНЫ=TRUE,Торсионные_пружины_Prestige+1,1),0)</f>
        <v>171321</v>
      </c>
      <c r="F47" s="177">
        <f>ROUND(F161*РАСЧЕТНЫЙ_КОЭФФИЦИЕНТ*IF(ТОРСИОННЫЕ_ПРУЖИНЫ=TRUE,Торсионные_пружины_Prestige+1,1),0)</f>
        <v>172037</v>
      </c>
      <c r="G47" s="177">
        <f>ROUND(G161*РАСЧЕТНЫЙ_КОЭФФИЦИЕНТ*IF(ТОРСИОННЫЕ_ПРУЖИНЫ=TRUE,Торсионные_пружины_Prestige+1,1),0)</f>
        <v>185344</v>
      </c>
      <c r="H47" s="177">
        <f>ROUND(H161*РАСЧЕТНЫЙ_КОЭФФИЦИЕНТ*IF(ТОРСИОННЫЕ_ПРУЖИНЫ=TRUE,Торсионные_пружины_Prestige+1,1),0)</f>
        <v>198233</v>
      </c>
      <c r="I47" s="178">
        <f>ROUND(I161*РАСЧЕТНЫЙ_КОЭФФИЦИЕНТ,0)</f>
        <v>196861</v>
      </c>
      <c r="J47" s="178">
        <f>ROUND(J161*РАСЧЕТНЫЙ_КОЭФФИЦИЕНТ,0)</f>
        <v>200381</v>
      </c>
      <c r="K47" s="178">
        <f t="shared" si="52"/>
        <v>216612</v>
      </c>
      <c r="L47" s="178">
        <f t="shared" si="52"/>
        <v>211719</v>
      </c>
      <c r="M47" s="178">
        <f>ROUND(M161*РАСЧЕТНЫЙ_КОЭФФИЦИЕНТ,0)</f>
        <v>218761</v>
      </c>
      <c r="N47" s="178">
        <f t="shared" si="47"/>
        <v>225086</v>
      </c>
      <c r="O47" s="178">
        <f t="shared" si="44"/>
        <v>246747</v>
      </c>
      <c r="P47" s="178">
        <f t="shared" si="41"/>
        <v>259696</v>
      </c>
      <c r="Q47" s="178">
        <f t="shared" ref="Q47:AJ47" si="55">ROUND(Q161*РАСЧЕТНЫЙ_КОЭФФИЦИЕНТ,0)</f>
        <v>262978</v>
      </c>
      <c r="R47" s="178">
        <f t="shared" si="55"/>
        <v>269304</v>
      </c>
      <c r="S47" s="178">
        <f t="shared" si="55"/>
        <v>286012</v>
      </c>
      <c r="T47" s="178">
        <f t="shared" si="55"/>
        <v>298484</v>
      </c>
      <c r="U47" s="178">
        <f t="shared" si="55"/>
        <v>296634</v>
      </c>
      <c r="V47" s="178">
        <f t="shared" si="55"/>
        <v>300154</v>
      </c>
      <c r="W47" s="178">
        <f t="shared" si="55"/>
        <v>308568</v>
      </c>
      <c r="X47" s="178">
        <f t="shared" si="55"/>
        <v>321040</v>
      </c>
      <c r="Y47" s="178">
        <f t="shared" si="55"/>
        <v>322233</v>
      </c>
      <c r="Z47" s="178">
        <f t="shared" si="55"/>
        <v>329275</v>
      </c>
      <c r="AA47" s="178">
        <f t="shared" si="55"/>
        <v>338703</v>
      </c>
      <c r="AB47" s="178">
        <f t="shared" si="55"/>
        <v>349743</v>
      </c>
      <c r="AC47" s="178">
        <f t="shared" si="55"/>
        <v>363885</v>
      </c>
      <c r="AD47" s="178">
        <f t="shared" si="55"/>
        <v>370210</v>
      </c>
      <c r="AE47" s="178">
        <f t="shared" si="55"/>
        <v>393005</v>
      </c>
      <c r="AF47" s="178">
        <f t="shared" si="55"/>
        <v>409057</v>
      </c>
      <c r="AG47" s="178">
        <f t="shared" si="55"/>
        <v>421529</v>
      </c>
      <c r="AH47" s="178">
        <f t="shared" si="55"/>
        <v>428809</v>
      </c>
      <c r="AI47" s="178">
        <f t="shared" si="55"/>
        <v>441281</v>
      </c>
      <c r="AJ47" s="179">
        <f t="shared" si="55"/>
        <v>453275</v>
      </c>
    </row>
    <row r="48" spans="1:36" ht="15" customHeight="1" thickBot="1" x14ac:dyDescent="0.3">
      <c r="A48" s="59">
        <v>3250</v>
      </c>
      <c r="B48" s="180">
        <f t="shared" si="36"/>
        <v>164816</v>
      </c>
      <c r="C48" s="180">
        <f t="shared" ref="C48:H48" si="56">ROUND(C162*РАСЧЕТНЫЙ_КОЭФФИЦИЕНТ,0)</f>
        <v>168397</v>
      </c>
      <c r="D48" s="180">
        <f t="shared" si="56"/>
        <v>176512</v>
      </c>
      <c r="E48" s="180">
        <f t="shared" si="56"/>
        <v>179615</v>
      </c>
      <c r="F48" s="180">
        <f t="shared" si="56"/>
        <v>180331</v>
      </c>
      <c r="G48" s="180">
        <f t="shared" si="56"/>
        <v>194354</v>
      </c>
      <c r="H48" s="180">
        <f t="shared" si="56"/>
        <v>207841</v>
      </c>
      <c r="I48" s="180">
        <f>ROUND(I162*РАСЧЕТНЫЙ_КОЭФФИЦИЕНТ,0)</f>
        <v>202768</v>
      </c>
      <c r="J48" s="180">
        <f>ROUND(J162*РАСЧЕТНЫЙ_КОЭФФИЦИЕНТ,0)</f>
        <v>206408</v>
      </c>
      <c r="K48" s="180">
        <f t="shared" si="52"/>
        <v>223117</v>
      </c>
      <c r="L48" s="180">
        <f t="shared" si="52"/>
        <v>218045</v>
      </c>
      <c r="M48" s="180">
        <f>ROUND(M162*РАСЧЕТНЫЙ_КОЭФФИЦИЕНТ,0)</f>
        <v>225325</v>
      </c>
      <c r="N48" s="180">
        <f t="shared" si="47"/>
        <v>231829</v>
      </c>
      <c r="O48" s="180">
        <f t="shared" si="44"/>
        <v>254147</v>
      </c>
      <c r="P48" s="180">
        <f t="shared" si="41"/>
        <v>267454</v>
      </c>
      <c r="Q48" s="180">
        <f t="shared" ref="Q48:AJ48" si="57">ROUND(Q162*РАСЧЕТНЫЙ_КОЭФФИЦИЕНТ,0)</f>
        <v>270855</v>
      </c>
      <c r="R48" s="180">
        <f t="shared" si="57"/>
        <v>277419</v>
      </c>
      <c r="S48" s="180">
        <f t="shared" si="57"/>
        <v>294605</v>
      </c>
      <c r="T48" s="180">
        <f t="shared" si="57"/>
        <v>307434</v>
      </c>
      <c r="U48" s="180">
        <f t="shared" si="57"/>
        <v>305525</v>
      </c>
      <c r="V48" s="180">
        <f t="shared" si="57"/>
        <v>309105</v>
      </c>
      <c r="W48" s="180">
        <f t="shared" si="57"/>
        <v>317877</v>
      </c>
      <c r="X48" s="180">
        <f t="shared" si="57"/>
        <v>330707</v>
      </c>
      <c r="Y48" s="180">
        <f t="shared" si="57"/>
        <v>331900</v>
      </c>
      <c r="Z48" s="180">
        <f t="shared" si="57"/>
        <v>339180</v>
      </c>
      <c r="AA48" s="180">
        <f t="shared" si="57"/>
        <v>348847</v>
      </c>
      <c r="AB48" s="180">
        <f t="shared" si="57"/>
        <v>360245</v>
      </c>
      <c r="AC48" s="180">
        <f t="shared" si="57"/>
        <v>374805</v>
      </c>
      <c r="AD48" s="180">
        <f t="shared" si="57"/>
        <v>381309</v>
      </c>
      <c r="AE48" s="180">
        <f t="shared" si="57"/>
        <v>404821</v>
      </c>
      <c r="AF48" s="180">
        <f t="shared" si="57"/>
        <v>421290</v>
      </c>
      <c r="AG48" s="180">
        <f t="shared" si="57"/>
        <v>434120</v>
      </c>
      <c r="AH48" s="180">
        <f t="shared" si="57"/>
        <v>441639</v>
      </c>
      <c r="AI48" s="180">
        <f t="shared" si="57"/>
        <v>454468</v>
      </c>
      <c r="AJ48" s="181">
        <f t="shared" si="57"/>
        <v>466880</v>
      </c>
    </row>
    <row r="49" spans="1:36" ht="3.75" customHeight="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</row>
    <row r="50" spans="1:36" ht="14.25" customHeight="1" x14ac:dyDescent="0.3">
      <c r="A50" s="60"/>
      <c r="B50" s="184" t="str">
        <f>IF(ТОРСИОННЫЕ_ПРУЖИНЫ=TRUE,"указаны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"&amp;Торсионные_пружины_Prestige*100&amp;"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</row>
    <row r="51" spans="1:36" ht="14.25" customHeight="1" x14ac:dyDescent="0.3">
      <c r="A51" s="62"/>
      <c r="B51" s="61" t="s">
        <v>533</v>
      </c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</row>
    <row r="52" spans="1:36" ht="12" customHeight="1" x14ac:dyDescent="0.25">
      <c r="A52" s="63" t="s">
        <v>211</v>
      </c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</row>
    <row r="53" spans="1:36" ht="29.25" customHeight="1" x14ac:dyDescent="0.25">
      <c r="A53" s="638" t="s">
        <v>712</v>
      </c>
      <c r="B53" s="645"/>
      <c r="C53" s="645"/>
      <c r="D53" s="645"/>
      <c r="E53" s="645"/>
      <c r="F53" s="645"/>
      <c r="G53" s="645"/>
      <c r="H53" s="645"/>
      <c r="I53" s="645"/>
      <c r="J53" s="645"/>
      <c r="K53" s="645"/>
      <c r="L53" s="645"/>
      <c r="M53" s="645"/>
      <c r="N53" s="645"/>
      <c r="O53" s="645"/>
      <c r="P53" s="645"/>
      <c r="Q53" s="645"/>
      <c r="R53" s="645"/>
      <c r="S53" s="645"/>
      <c r="T53" s="645"/>
      <c r="U53" s="645"/>
      <c r="V53" s="645"/>
      <c r="W53" s="645"/>
      <c r="X53" s="645"/>
      <c r="Y53" s="645"/>
      <c r="Z53" s="645"/>
      <c r="AA53" s="645"/>
      <c r="AB53" s="645"/>
      <c r="AC53" s="645"/>
      <c r="AD53" s="645"/>
      <c r="AE53" s="645"/>
      <c r="AF53" s="645"/>
      <c r="AG53" s="645"/>
      <c r="AH53" s="645"/>
      <c r="AI53" s="645"/>
      <c r="AJ53" s="645"/>
    </row>
    <row r="54" spans="1:36" ht="15.75" x14ac:dyDescent="0.25">
      <c r="A54" s="627" t="s">
        <v>705</v>
      </c>
      <c r="B54" s="627"/>
      <c r="C54" s="627"/>
      <c r="D54" s="627"/>
      <c r="E54" s="627"/>
      <c r="F54" s="627"/>
      <c r="G54" s="627"/>
      <c r="H54" s="627"/>
      <c r="I54" s="627"/>
      <c r="J54" s="627"/>
      <c r="K54" s="627"/>
      <c r="L54" s="627"/>
      <c r="M54" s="627"/>
      <c r="N54" s="627"/>
      <c r="O54" s="627"/>
      <c r="P54" s="627"/>
      <c r="Q54" s="627"/>
      <c r="R54" s="627"/>
      <c r="S54" s="627"/>
      <c r="T54" s="627"/>
      <c r="U54" s="627"/>
      <c r="V54" s="627"/>
      <c r="W54" s="627"/>
      <c r="X54" s="627"/>
      <c r="Y54" s="627"/>
      <c r="Z54" s="627"/>
      <c r="AA54" s="627"/>
      <c r="AB54" s="627"/>
      <c r="AC54" s="627"/>
      <c r="AD54" s="627"/>
      <c r="AE54" s="627"/>
      <c r="AF54" s="627"/>
      <c r="AG54" s="627"/>
      <c r="AH54" s="627"/>
      <c r="AI54" s="627"/>
      <c r="AJ54" s="627"/>
    </row>
    <row r="55" spans="1:36" ht="15" customHeight="1" thickBot="1" x14ac:dyDescent="0.3">
      <c r="A55" s="64" t="s">
        <v>110</v>
      </c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</row>
    <row r="56" spans="1:36" x14ac:dyDescent="0.25">
      <c r="A56" s="66" t="s">
        <v>106</v>
      </c>
      <c r="B56" s="67">
        <v>2110</v>
      </c>
      <c r="C56" s="67">
        <v>2250</v>
      </c>
      <c r="D56" s="67">
        <v>2375</v>
      </c>
      <c r="E56" s="67">
        <v>2500</v>
      </c>
      <c r="F56" s="67">
        <v>2625</v>
      </c>
      <c r="G56" s="67">
        <v>2750</v>
      </c>
      <c r="H56" s="67">
        <v>2875</v>
      </c>
      <c r="I56" s="67">
        <v>3000</v>
      </c>
      <c r="J56" s="67">
        <v>3125</v>
      </c>
      <c r="K56" s="67">
        <v>3250</v>
      </c>
      <c r="L56" s="67">
        <v>3375</v>
      </c>
      <c r="M56" s="67">
        <v>3500</v>
      </c>
      <c r="N56" s="67">
        <v>3625</v>
      </c>
      <c r="O56" s="67">
        <v>3750</v>
      </c>
      <c r="P56" s="67">
        <v>3875</v>
      </c>
      <c r="Q56" s="67">
        <v>4000</v>
      </c>
      <c r="R56" s="67">
        <v>4125</v>
      </c>
      <c r="S56" s="67">
        <v>4250</v>
      </c>
      <c r="T56" s="67">
        <v>4375</v>
      </c>
      <c r="U56" s="67">
        <v>4500</v>
      </c>
      <c r="V56" s="67">
        <v>4625</v>
      </c>
      <c r="W56" s="67">
        <v>4750</v>
      </c>
      <c r="X56" s="67">
        <v>4875</v>
      </c>
      <c r="Y56" s="68">
        <v>5000</v>
      </c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</row>
    <row r="57" spans="1:36" x14ac:dyDescent="0.25">
      <c r="A57" s="69">
        <v>1700</v>
      </c>
      <c r="B57" s="185">
        <f t="shared" ref="B57:Y57" si="58">ROUND(B166*РАСЧЕТНЫЙ_КОЭФФИЦИЕНТ,0)</f>
        <v>102458</v>
      </c>
      <c r="C57" s="185">
        <f t="shared" si="58"/>
        <v>106158</v>
      </c>
      <c r="D57" s="185">
        <f t="shared" si="58"/>
        <v>114453</v>
      </c>
      <c r="E57" s="185">
        <f t="shared" si="58"/>
        <v>117257</v>
      </c>
      <c r="F57" s="185">
        <f t="shared" si="58"/>
        <v>120300</v>
      </c>
      <c r="G57" s="185">
        <f t="shared" si="58"/>
        <v>123582</v>
      </c>
      <c r="H57" s="185">
        <f t="shared" si="58"/>
        <v>122091</v>
      </c>
      <c r="I57" s="185">
        <f t="shared" si="58"/>
        <v>123821</v>
      </c>
      <c r="J57" s="185">
        <f t="shared" si="58"/>
        <v>130982</v>
      </c>
      <c r="K57" s="185">
        <f t="shared" si="58"/>
        <v>141902</v>
      </c>
      <c r="L57" s="185">
        <f t="shared" si="58"/>
        <v>152345</v>
      </c>
      <c r="M57" s="185">
        <f t="shared" si="58"/>
        <v>163026</v>
      </c>
      <c r="N57" s="185">
        <f t="shared" si="58"/>
        <v>170664</v>
      </c>
      <c r="O57" s="185">
        <f t="shared" si="58"/>
        <v>167621</v>
      </c>
      <c r="P57" s="185">
        <f t="shared" si="58"/>
        <v>174841</v>
      </c>
      <c r="Q57" s="185">
        <f t="shared" si="58"/>
        <v>185702</v>
      </c>
      <c r="R57" s="185">
        <f t="shared" si="58"/>
        <v>189640</v>
      </c>
      <c r="S57" s="185">
        <f t="shared" si="58"/>
        <v>186179</v>
      </c>
      <c r="T57" s="185">
        <f t="shared" si="58"/>
        <v>195727</v>
      </c>
      <c r="U57" s="185">
        <f t="shared" si="58"/>
        <v>205752</v>
      </c>
      <c r="V57" s="185">
        <f t="shared" si="58"/>
        <v>208855</v>
      </c>
      <c r="W57" s="185">
        <f t="shared" si="58"/>
        <v>204678</v>
      </c>
      <c r="X57" s="185">
        <f t="shared" si="58"/>
        <v>214703</v>
      </c>
      <c r="Y57" s="186">
        <f t="shared" si="58"/>
        <v>223833</v>
      </c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</row>
    <row r="58" spans="1:36" x14ac:dyDescent="0.25">
      <c r="A58" s="69">
        <v>1800</v>
      </c>
      <c r="B58" s="185">
        <f t="shared" ref="B58:Y58" si="59">ROUND(B167*РАСЧЕТНЫЙ_КОЭФФИЦИЕНТ,0)</f>
        <v>110991</v>
      </c>
      <c r="C58" s="185">
        <f t="shared" si="59"/>
        <v>114453</v>
      </c>
      <c r="D58" s="185">
        <f t="shared" si="59"/>
        <v>120599</v>
      </c>
      <c r="E58" s="185">
        <f t="shared" si="59"/>
        <v>123344</v>
      </c>
      <c r="F58" s="185">
        <f t="shared" si="59"/>
        <v>129550</v>
      </c>
      <c r="G58" s="185">
        <f t="shared" si="59"/>
        <v>130027</v>
      </c>
      <c r="H58" s="185">
        <f t="shared" si="59"/>
        <v>133428</v>
      </c>
      <c r="I58" s="185">
        <f t="shared" si="59"/>
        <v>132772</v>
      </c>
      <c r="J58" s="185">
        <f t="shared" si="59"/>
        <v>140530</v>
      </c>
      <c r="K58" s="185">
        <f t="shared" si="59"/>
        <v>151748</v>
      </c>
      <c r="L58" s="185">
        <f t="shared" si="59"/>
        <v>163205</v>
      </c>
      <c r="M58" s="185">
        <f t="shared" si="59"/>
        <v>174662</v>
      </c>
      <c r="N58" s="185">
        <f t="shared" si="59"/>
        <v>173529</v>
      </c>
      <c r="O58" s="185">
        <f t="shared" si="59"/>
        <v>170485</v>
      </c>
      <c r="P58" s="185">
        <f t="shared" si="59"/>
        <v>177646</v>
      </c>
      <c r="Q58" s="185">
        <f t="shared" si="59"/>
        <v>188745</v>
      </c>
      <c r="R58" s="185">
        <f t="shared" si="59"/>
        <v>192684</v>
      </c>
      <c r="S58" s="185">
        <f t="shared" si="59"/>
        <v>189223</v>
      </c>
      <c r="T58" s="185">
        <f t="shared" si="59"/>
        <v>198591</v>
      </c>
      <c r="U58" s="185">
        <f t="shared" si="59"/>
        <v>208378</v>
      </c>
      <c r="V58" s="185">
        <f t="shared" si="59"/>
        <v>211898</v>
      </c>
      <c r="W58" s="185">
        <f t="shared" si="59"/>
        <v>207303</v>
      </c>
      <c r="X58" s="185">
        <f t="shared" si="59"/>
        <v>217090</v>
      </c>
      <c r="Y58" s="186">
        <f t="shared" si="59"/>
        <v>226936</v>
      </c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</row>
    <row r="59" spans="1:36" x14ac:dyDescent="0.25">
      <c r="A59" s="69">
        <v>1900</v>
      </c>
      <c r="B59" s="187">
        <f t="shared" ref="B59:M59" si="60">ROUND(B168*РАСЧЕТНЫЙ_КОЭФФИЦИЕНТ*IF(ТОРСИОННЫЕ_ПРУЖИНЫ=TRUE,Торсионные_пружины_Prestige+1,1),0)</f>
        <v>116541</v>
      </c>
      <c r="C59" s="187">
        <f t="shared" si="60"/>
        <v>119107</v>
      </c>
      <c r="D59" s="187">
        <f t="shared" si="60"/>
        <v>119465</v>
      </c>
      <c r="E59" s="187">
        <f t="shared" si="60"/>
        <v>124776</v>
      </c>
      <c r="F59" s="187">
        <f t="shared" si="60"/>
        <v>130445</v>
      </c>
      <c r="G59" s="187">
        <f t="shared" si="60"/>
        <v>134085</v>
      </c>
      <c r="H59" s="187">
        <f t="shared" si="60"/>
        <v>142379</v>
      </c>
      <c r="I59" s="187">
        <f t="shared" si="60"/>
        <v>146258</v>
      </c>
      <c r="J59" s="187">
        <f t="shared" si="60"/>
        <v>151688</v>
      </c>
      <c r="K59" s="187">
        <f t="shared" si="60"/>
        <v>158670</v>
      </c>
      <c r="L59" s="187">
        <f t="shared" si="60"/>
        <v>169292</v>
      </c>
      <c r="M59" s="187">
        <f t="shared" si="60"/>
        <v>179675</v>
      </c>
      <c r="N59" s="185">
        <f t="shared" ref="N59:Y59" si="61">ROUND(N168*РАСЧЕТНЫЙ_КОЭФФИЦИЕНТ,0)</f>
        <v>174901</v>
      </c>
      <c r="O59" s="185">
        <f t="shared" si="61"/>
        <v>174304</v>
      </c>
      <c r="P59" s="185">
        <f t="shared" si="61"/>
        <v>181704</v>
      </c>
      <c r="Q59" s="185">
        <f t="shared" si="61"/>
        <v>190058</v>
      </c>
      <c r="R59" s="185">
        <f t="shared" si="61"/>
        <v>195011</v>
      </c>
      <c r="S59" s="185">
        <f t="shared" si="61"/>
        <v>192505</v>
      </c>
      <c r="T59" s="185">
        <f t="shared" si="61"/>
        <v>202947</v>
      </c>
      <c r="U59" s="185">
        <f t="shared" si="61"/>
        <v>209810</v>
      </c>
      <c r="V59" s="185">
        <f t="shared" si="61"/>
        <v>214405</v>
      </c>
      <c r="W59" s="185">
        <f t="shared" si="61"/>
        <v>211779</v>
      </c>
      <c r="X59" s="185">
        <f t="shared" si="61"/>
        <v>222102</v>
      </c>
      <c r="Y59" s="186">
        <f t="shared" si="61"/>
        <v>228129</v>
      </c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</row>
    <row r="60" spans="1:36" x14ac:dyDescent="0.25">
      <c r="A60" s="69">
        <v>2000</v>
      </c>
      <c r="B60" s="187">
        <f t="shared" ref="B60:M60" si="62">ROUND(B169*РАСЧЕТНЫЙ_КОЭФФИЦИЕНТ*IF(ТОРСИОННЫЕ_ПРУЖИНЫ=TRUE,Торсионные_пружины_Prestige+1,1),0)</f>
        <v>112901</v>
      </c>
      <c r="C60" s="187">
        <f t="shared" si="62"/>
        <v>114453</v>
      </c>
      <c r="D60" s="187">
        <f t="shared" si="62"/>
        <v>109082</v>
      </c>
      <c r="E60" s="187">
        <f t="shared" si="62"/>
        <v>116481</v>
      </c>
      <c r="F60" s="187">
        <f t="shared" si="62"/>
        <v>121196</v>
      </c>
      <c r="G60" s="187">
        <f t="shared" si="62"/>
        <v>127700</v>
      </c>
      <c r="H60" s="187">
        <f t="shared" si="62"/>
        <v>140112</v>
      </c>
      <c r="I60" s="187">
        <f t="shared" si="62"/>
        <v>148168</v>
      </c>
      <c r="J60" s="187">
        <f t="shared" si="62"/>
        <v>150853</v>
      </c>
      <c r="K60" s="187">
        <f t="shared" si="62"/>
        <v>153121</v>
      </c>
      <c r="L60" s="187">
        <f t="shared" si="62"/>
        <v>162131</v>
      </c>
      <c r="M60" s="187">
        <f t="shared" si="62"/>
        <v>170664</v>
      </c>
      <c r="N60" s="185">
        <f t="shared" ref="N60:Y60" si="63">ROUND(N169*РАСЧЕТНЫЙ_КОЭФФИЦИЕНТ,0)</f>
        <v>176333</v>
      </c>
      <c r="O60" s="185">
        <f t="shared" si="63"/>
        <v>178064</v>
      </c>
      <c r="P60" s="185">
        <f t="shared" si="63"/>
        <v>185702</v>
      </c>
      <c r="Q60" s="185">
        <f t="shared" si="63"/>
        <v>191371</v>
      </c>
      <c r="R60" s="185">
        <f t="shared" si="63"/>
        <v>197278</v>
      </c>
      <c r="S60" s="185">
        <f t="shared" si="63"/>
        <v>195727</v>
      </c>
      <c r="T60" s="185">
        <f t="shared" si="63"/>
        <v>207303</v>
      </c>
      <c r="U60" s="185">
        <f t="shared" si="63"/>
        <v>211242</v>
      </c>
      <c r="V60" s="185">
        <f t="shared" si="63"/>
        <v>216911</v>
      </c>
      <c r="W60" s="185">
        <f t="shared" si="63"/>
        <v>216254</v>
      </c>
      <c r="X60" s="185">
        <f t="shared" si="63"/>
        <v>227115</v>
      </c>
      <c r="Y60" s="186">
        <f t="shared" si="63"/>
        <v>229323</v>
      </c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</row>
    <row r="61" spans="1:36" x14ac:dyDescent="0.25">
      <c r="A61" s="69">
        <v>2100</v>
      </c>
      <c r="B61" s="187">
        <f t="shared" ref="B61:M61" si="64">ROUND(B170*РАСЧЕТНЫЙ_КОЭФФИЦИЕНТ*IF(ТОРСИОННЫЕ_ПРУЖИНЫ=TRUE,Торсионные_пружины_Prestige+1,1),0)</f>
        <v>113080</v>
      </c>
      <c r="C61" s="187">
        <f t="shared" si="64"/>
        <v>115228</v>
      </c>
      <c r="D61" s="187">
        <f t="shared" si="64"/>
        <v>109619</v>
      </c>
      <c r="E61" s="187">
        <f t="shared" si="64"/>
        <v>116720</v>
      </c>
      <c r="F61" s="187">
        <f t="shared" si="64"/>
        <v>121613</v>
      </c>
      <c r="G61" s="187">
        <f t="shared" si="64"/>
        <v>128297</v>
      </c>
      <c r="H61" s="187">
        <f t="shared" si="64"/>
        <v>138143</v>
      </c>
      <c r="I61" s="187">
        <f t="shared" si="64"/>
        <v>145602</v>
      </c>
      <c r="J61" s="187">
        <f t="shared" si="64"/>
        <v>150734</v>
      </c>
      <c r="K61" s="187">
        <f t="shared" si="64"/>
        <v>153121</v>
      </c>
      <c r="L61" s="187">
        <f t="shared" si="64"/>
        <v>157417</v>
      </c>
      <c r="M61" s="187">
        <f t="shared" si="64"/>
        <v>165532</v>
      </c>
      <c r="N61" s="185">
        <f t="shared" ref="N61:Y61" si="65">ROUND(N170*РАСЧЕТНЫЙ_КОЭФФИЦИЕНТ,0)</f>
        <v>174782</v>
      </c>
      <c r="O61" s="185">
        <f t="shared" si="65"/>
        <v>177109</v>
      </c>
      <c r="P61" s="185">
        <f t="shared" si="65"/>
        <v>181883</v>
      </c>
      <c r="Q61" s="185">
        <f t="shared" si="65"/>
        <v>187492</v>
      </c>
      <c r="R61" s="185">
        <f t="shared" si="65"/>
        <v>195369</v>
      </c>
      <c r="S61" s="185">
        <f t="shared" si="65"/>
        <v>195548</v>
      </c>
      <c r="T61" s="185">
        <f t="shared" si="65"/>
        <v>201575</v>
      </c>
      <c r="U61" s="185">
        <f t="shared" si="65"/>
        <v>206587</v>
      </c>
      <c r="V61" s="185">
        <f t="shared" si="65"/>
        <v>215717</v>
      </c>
      <c r="W61" s="185">
        <f t="shared" si="65"/>
        <v>217328</v>
      </c>
      <c r="X61" s="185">
        <f t="shared" si="65"/>
        <v>223594</v>
      </c>
      <c r="Y61" s="186">
        <f t="shared" si="65"/>
        <v>226279</v>
      </c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</row>
    <row r="62" spans="1:36" ht="15" customHeight="1" x14ac:dyDescent="0.25">
      <c r="A62" s="69">
        <v>2125</v>
      </c>
      <c r="B62" s="176">
        <f t="shared" ref="B62:M62" si="66">ROUND(B171*РАСЧЕТНЫЙ_КОЭФФИЦИЕНТ*IF(ТОРСИОННЫЕ_ПРУЖИНЫ=TRUE,Торсионные_пружины_Prestige+1,1),0)</f>
        <v>113319</v>
      </c>
      <c r="C62" s="176">
        <f t="shared" si="66"/>
        <v>115885</v>
      </c>
      <c r="D62" s="176">
        <f t="shared" si="66"/>
        <v>110514</v>
      </c>
      <c r="E62" s="176">
        <f t="shared" si="66"/>
        <v>116959</v>
      </c>
      <c r="F62" s="176">
        <f t="shared" si="66"/>
        <v>121852</v>
      </c>
      <c r="G62" s="176">
        <f t="shared" si="66"/>
        <v>128714</v>
      </c>
      <c r="H62" s="176">
        <f t="shared" si="66"/>
        <v>135994</v>
      </c>
      <c r="I62" s="176">
        <f t="shared" si="66"/>
        <v>143036</v>
      </c>
      <c r="J62" s="176">
        <f t="shared" si="66"/>
        <v>150316</v>
      </c>
      <c r="K62" s="176">
        <f t="shared" si="66"/>
        <v>153121</v>
      </c>
      <c r="L62" s="176">
        <f t="shared" si="66"/>
        <v>152703</v>
      </c>
      <c r="M62" s="176">
        <f t="shared" si="66"/>
        <v>160401</v>
      </c>
      <c r="N62" s="174">
        <f t="shared" ref="N62:Y62" si="67">ROUND(N171*РАСЧЕТНЫЙ_КОЭФФИЦИЕНТ,0)</f>
        <v>173350</v>
      </c>
      <c r="O62" s="174">
        <f t="shared" si="67"/>
        <v>176035</v>
      </c>
      <c r="P62" s="174">
        <f t="shared" si="67"/>
        <v>177885</v>
      </c>
      <c r="Q62" s="174">
        <f t="shared" si="67"/>
        <v>183494</v>
      </c>
      <c r="R62" s="174">
        <f t="shared" si="67"/>
        <v>193280</v>
      </c>
      <c r="S62" s="174">
        <f t="shared" si="67"/>
        <v>195548</v>
      </c>
      <c r="T62" s="174">
        <f t="shared" si="67"/>
        <v>195787</v>
      </c>
      <c r="U62" s="174">
        <f t="shared" si="67"/>
        <v>201993</v>
      </c>
      <c r="V62" s="174">
        <f t="shared" si="67"/>
        <v>214464</v>
      </c>
      <c r="W62" s="174">
        <f t="shared" si="67"/>
        <v>218403</v>
      </c>
      <c r="X62" s="174">
        <f t="shared" si="67"/>
        <v>219835</v>
      </c>
      <c r="Y62" s="175">
        <f t="shared" si="67"/>
        <v>223355</v>
      </c>
      <c r="Z62" s="14"/>
      <c r="AA62" s="14"/>
      <c r="AB62" s="14"/>
      <c r="AC62" s="44"/>
      <c r="AD62" s="44"/>
      <c r="AE62" s="44"/>
      <c r="AF62" s="44"/>
      <c r="AG62" s="44"/>
      <c r="AH62" s="44"/>
      <c r="AI62" s="14"/>
      <c r="AJ62" s="14"/>
    </row>
    <row r="63" spans="1:36" x14ac:dyDescent="0.25">
      <c r="A63" s="69">
        <v>2250</v>
      </c>
      <c r="B63" s="176">
        <f t="shared" ref="B63:M63" si="68">ROUND(B172*РАСЧЕТНЫЙ_КОЭФФИЦИЕНТ*IF(ТОРСИОННЫЕ_ПРУЖИНЫ=TRUE,Торсионные_пружины_Prestige+1,1),0)</f>
        <v>114453</v>
      </c>
      <c r="C63" s="176">
        <f t="shared" si="68"/>
        <v>116720</v>
      </c>
      <c r="D63" s="176">
        <f t="shared" si="68"/>
        <v>112662</v>
      </c>
      <c r="E63" s="176">
        <f t="shared" si="68"/>
        <v>116959</v>
      </c>
      <c r="F63" s="176">
        <f t="shared" si="68"/>
        <v>121434</v>
      </c>
      <c r="G63" s="176">
        <f t="shared" si="68"/>
        <v>129371</v>
      </c>
      <c r="H63" s="176">
        <f t="shared" si="68"/>
        <v>134264</v>
      </c>
      <c r="I63" s="176">
        <f t="shared" si="68"/>
        <v>141783</v>
      </c>
      <c r="J63" s="176">
        <f t="shared" si="68"/>
        <v>148824</v>
      </c>
      <c r="K63" s="176">
        <f t="shared" si="68"/>
        <v>156522</v>
      </c>
      <c r="L63" s="176">
        <f t="shared" si="68"/>
        <v>152703</v>
      </c>
      <c r="M63" s="176">
        <f t="shared" si="68"/>
        <v>171082</v>
      </c>
      <c r="N63" s="174">
        <f t="shared" ref="N63:Y63" si="69">ROUND(N172*РАСЧЕТНЫЙ_КОЭФФИЦИЕНТ,0)</f>
        <v>171679</v>
      </c>
      <c r="O63" s="174">
        <f t="shared" si="69"/>
        <v>176274</v>
      </c>
      <c r="P63" s="174">
        <f t="shared" si="69"/>
        <v>172753</v>
      </c>
      <c r="Q63" s="174">
        <f t="shared" si="69"/>
        <v>179794</v>
      </c>
      <c r="R63" s="174">
        <f t="shared" si="69"/>
        <v>184568</v>
      </c>
      <c r="S63" s="174">
        <f t="shared" si="69"/>
        <v>193101</v>
      </c>
      <c r="T63" s="174">
        <f t="shared" si="69"/>
        <v>190356</v>
      </c>
      <c r="U63" s="174">
        <f t="shared" si="69"/>
        <v>197636</v>
      </c>
      <c r="V63" s="174">
        <f t="shared" si="69"/>
        <v>208437</v>
      </c>
      <c r="W63" s="174">
        <f t="shared" si="69"/>
        <v>216911</v>
      </c>
      <c r="X63" s="174">
        <f t="shared" si="69"/>
        <v>212972</v>
      </c>
      <c r="Y63" s="175">
        <f t="shared" si="69"/>
        <v>218820</v>
      </c>
      <c r="Z63" s="14"/>
      <c r="AA63" s="14"/>
      <c r="AB63" s="14"/>
      <c r="AC63" s="44"/>
      <c r="AD63" s="44"/>
      <c r="AE63" s="44"/>
      <c r="AF63" s="44"/>
      <c r="AG63" s="44"/>
      <c r="AH63" s="44"/>
      <c r="AI63" s="14"/>
      <c r="AJ63" s="14"/>
    </row>
    <row r="64" spans="1:36" x14ac:dyDescent="0.25">
      <c r="A64" s="69">
        <v>2375</v>
      </c>
      <c r="B64" s="176">
        <f t="shared" ref="B64:L64" si="70">ROUND(B173*РАСЧЕТНЫЙ_КОЭФФИЦИЕНТ*IF(ТОРСИОННЫЕ_ПРУЖИНЫ=TRUE,Торсионные_пружины_Prestige+1,1),0)</f>
        <v>124776</v>
      </c>
      <c r="C64" s="176">
        <f t="shared" si="70"/>
        <v>126327</v>
      </c>
      <c r="D64" s="176">
        <f t="shared" si="70"/>
        <v>121434</v>
      </c>
      <c r="E64" s="176">
        <f t="shared" si="70"/>
        <v>120360</v>
      </c>
      <c r="F64" s="176">
        <f t="shared" si="70"/>
        <v>126148</v>
      </c>
      <c r="G64" s="176">
        <f t="shared" si="70"/>
        <v>128476</v>
      </c>
      <c r="H64" s="176">
        <f t="shared" si="70"/>
        <v>140888</v>
      </c>
      <c r="I64" s="176">
        <f t="shared" si="70"/>
        <v>147989</v>
      </c>
      <c r="J64" s="176">
        <f t="shared" si="70"/>
        <v>156343</v>
      </c>
      <c r="K64" s="176">
        <f t="shared" si="70"/>
        <v>167860</v>
      </c>
      <c r="L64" s="176">
        <f t="shared" si="70"/>
        <v>160639</v>
      </c>
      <c r="M64" s="174">
        <f t="shared" ref="M64:M72" si="71">ROUND(M173*РАСЧЕТНЫЙ_КОЭФФИЦИЕНТ,0)</f>
        <v>167919</v>
      </c>
      <c r="N64" s="174">
        <f t="shared" ref="N64:Y64" si="72">ROUND(N173*РАСЧЕТНЫЙ_КОЭФФИЦИЕНТ,0)</f>
        <v>177467</v>
      </c>
      <c r="O64" s="174">
        <f t="shared" si="72"/>
        <v>186418</v>
      </c>
      <c r="P64" s="174">
        <f t="shared" si="72"/>
        <v>176274</v>
      </c>
      <c r="Q64" s="174">
        <f t="shared" si="72"/>
        <v>183733</v>
      </c>
      <c r="R64" s="174">
        <f t="shared" si="72"/>
        <v>192266</v>
      </c>
      <c r="S64" s="174">
        <f t="shared" si="72"/>
        <v>201814</v>
      </c>
      <c r="T64" s="174">
        <f t="shared" si="72"/>
        <v>193280</v>
      </c>
      <c r="U64" s="174">
        <f t="shared" si="72"/>
        <v>199725</v>
      </c>
      <c r="V64" s="174">
        <f t="shared" si="72"/>
        <v>211779</v>
      </c>
      <c r="W64" s="174">
        <f t="shared" si="72"/>
        <v>224012</v>
      </c>
      <c r="X64" s="174">
        <f t="shared" si="72"/>
        <v>205931</v>
      </c>
      <c r="Y64" s="175">
        <f t="shared" si="72"/>
        <v>214046</v>
      </c>
      <c r="Z64" s="14"/>
      <c r="AA64" s="14"/>
      <c r="AB64" s="14"/>
      <c r="AC64" s="44"/>
      <c r="AD64" s="44"/>
      <c r="AE64" s="44"/>
      <c r="AF64" s="44"/>
      <c r="AG64" s="44"/>
      <c r="AH64" s="44"/>
      <c r="AI64" s="14"/>
      <c r="AJ64" s="14"/>
    </row>
    <row r="65" spans="1:36" x14ac:dyDescent="0.25">
      <c r="A65" s="69">
        <v>2500</v>
      </c>
      <c r="B65" s="176">
        <f t="shared" ref="B65:K65" si="73">ROUND(B174*РАСЧЕТНЫЙ_КОЭФФИЦИЕНТ*IF(ТОРСИОННЫЕ_ПРУЖИНЫ=TRUE,Торсионные_пружины_Prestige+1,1),0)</f>
        <v>133548</v>
      </c>
      <c r="C65" s="176">
        <f t="shared" si="73"/>
        <v>135338</v>
      </c>
      <c r="D65" s="176">
        <f t="shared" si="73"/>
        <v>144349</v>
      </c>
      <c r="E65" s="176">
        <f t="shared" si="73"/>
        <v>126566</v>
      </c>
      <c r="F65" s="176">
        <f t="shared" si="73"/>
        <v>134264</v>
      </c>
      <c r="G65" s="176">
        <f t="shared" si="73"/>
        <v>144349</v>
      </c>
      <c r="H65" s="176">
        <f t="shared" si="73"/>
        <v>143036</v>
      </c>
      <c r="I65" s="176">
        <f t="shared" si="73"/>
        <v>150734</v>
      </c>
      <c r="J65" s="176">
        <f t="shared" si="73"/>
        <v>161475</v>
      </c>
      <c r="K65" s="176">
        <f t="shared" si="73"/>
        <v>183971</v>
      </c>
      <c r="L65" s="174">
        <f t="shared" ref="L65:L72" si="74">ROUND(L174*РАСЧЕТНЫЙ_КОЭФФИЦИЕНТ,0)</f>
        <v>200978</v>
      </c>
      <c r="M65" s="174">
        <f t="shared" si="71"/>
        <v>210287</v>
      </c>
      <c r="N65" s="174">
        <f t="shared" ref="N65:Y65" si="75">ROUND(N174*РАСЧЕТНЫЙ_КОЭФФИЦИЕНТ,0)</f>
        <v>209273</v>
      </c>
      <c r="O65" s="174">
        <f t="shared" si="75"/>
        <v>213808</v>
      </c>
      <c r="P65" s="174">
        <f t="shared" si="75"/>
        <v>218999</v>
      </c>
      <c r="Q65" s="174">
        <f t="shared" si="75"/>
        <v>221923</v>
      </c>
      <c r="R65" s="174">
        <f t="shared" si="75"/>
        <v>227115</v>
      </c>
      <c r="S65" s="174">
        <f t="shared" si="75"/>
        <v>232545</v>
      </c>
      <c r="T65" s="174">
        <f t="shared" si="75"/>
        <v>237080</v>
      </c>
      <c r="U65" s="174">
        <f t="shared" si="75"/>
        <v>250805</v>
      </c>
      <c r="V65" s="174">
        <f t="shared" si="75"/>
        <v>258264</v>
      </c>
      <c r="W65" s="174">
        <f t="shared" si="75"/>
        <v>257429</v>
      </c>
      <c r="X65" s="174">
        <f t="shared" si="75"/>
        <v>269900</v>
      </c>
      <c r="Y65" s="175">
        <f t="shared" si="75"/>
        <v>275092</v>
      </c>
      <c r="Z65" s="14"/>
      <c r="AA65" s="14"/>
      <c r="AB65" s="14"/>
      <c r="AC65" s="44"/>
      <c r="AD65" s="44"/>
      <c r="AE65" s="44"/>
      <c r="AF65" s="44"/>
      <c r="AG65" s="44"/>
      <c r="AH65" s="44"/>
      <c r="AI65" s="14"/>
      <c r="AJ65" s="14"/>
    </row>
    <row r="66" spans="1:36" x14ac:dyDescent="0.25">
      <c r="A66" s="69">
        <v>2550</v>
      </c>
      <c r="B66" s="176">
        <f t="shared" ref="B66:J66" si="76">ROUND(B175*РАСЧЕТНЫЙ_КОЭФФИЦИЕНТ*IF(ТОРСИОННЫЕ_ПРУЖИНЫ=TRUE,Торсионные_пружины_Prestige+1,1),0)</f>
        <v>134264</v>
      </c>
      <c r="C66" s="176">
        <f t="shared" si="76"/>
        <v>136173</v>
      </c>
      <c r="D66" s="176">
        <f t="shared" si="76"/>
        <v>146676</v>
      </c>
      <c r="E66" s="176">
        <f t="shared" si="76"/>
        <v>127223</v>
      </c>
      <c r="F66" s="176">
        <f t="shared" si="76"/>
        <v>134503</v>
      </c>
      <c r="G66" s="176">
        <f t="shared" si="76"/>
        <v>145184</v>
      </c>
      <c r="H66" s="176">
        <f t="shared" si="76"/>
        <v>144349</v>
      </c>
      <c r="I66" s="176">
        <f t="shared" si="76"/>
        <v>152046</v>
      </c>
      <c r="J66" s="176">
        <f t="shared" si="76"/>
        <v>165532</v>
      </c>
      <c r="K66" s="174">
        <f t="shared" ref="K66:K72" si="77">ROUND(K175*РАСЧЕТНЫЙ_КОЭФФИЦИЕНТ,0)</f>
        <v>178541</v>
      </c>
      <c r="L66" s="174">
        <f t="shared" si="74"/>
        <v>202172</v>
      </c>
      <c r="M66" s="174">
        <f t="shared" si="71"/>
        <v>210705</v>
      </c>
      <c r="N66" s="174">
        <f t="shared" ref="N66:Y66" si="78">ROUND(N175*РАСЧЕТНЫЙ_КОЭФФИЦИЕНТ,0)</f>
        <v>212555</v>
      </c>
      <c r="O66" s="174">
        <f t="shared" si="78"/>
        <v>215300</v>
      </c>
      <c r="P66" s="174">
        <f t="shared" si="78"/>
        <v>223594</v>
      </c>
      <c r="Q66" s="174">
        <f t="shared" si="78"/>
        <v>225444</v>
      </c>
      <c r="R66" s="174">
        <f t="shared" si="78"/>
        <v>229203</v>
      </c>
      <c r="S66" s="174">
        <f t="shared" si="78"/>
        <v>234156</v>
      </c>
      <c r="T66" s="174">
        <f t="shared" si="78"/>
        <v>239765</v>
      </c>
      <c r="U66" s="174">
        <f t="shared" si="78"/>
        <v>252476</v>
      </c>
      <c r="V66" s="174">
        <f t="shared" si="78"/>
        <v>259935</v>
      </c>
      <c r="W66" s="174">
        <f t="shared" si="78"/>
        <v>260949</v>
      </c>
      <c r="X66" s="174">
        <f t="shared" si="78"/>
        <v>273421</v>
      </c>
      <c r="Y66" s="175">
        <f t="shared" si="78"/>
        <v>281895</v>
      </c>
      <c r="Z66" s="14"/>
      <c r="AA66" s="14"/>
      <c r="AB66" s="14"/>
      <c r="AC66" s="44"/>
      <c r="AD66" s="44"/>
      <c r="AE66" s="44"/>
      <c r="AF66" s="44"/>
      <c r="AG66" s="44"/>
      <c r="AH66" s="44"/>
      <c r="AI66" s="14"/>
      <c r="AJ66" s="14"/>
    </row>
    <row r="67" spans="1:36" x14ac:dyDescent="0.25">
      <c r="A67" s="69">
        <v>2625</v>
      </c>
      <c r="B67" s="176">
        <f t="shared" ref="B67:I68" si="79">ROUND(B176*РАСЧЕТНЫЙ_КОЭФФИЦИЕНТ*IF(ТОРСИОННЫЕ_ПРУЖИНЫ=TRUE,Торсионные_пружины_Prestige+1,1),0)</f>
        <v>134920</v>
      </c>
      <c r="C67" s="176">
        <f t="shared" si="79"/>
        <v>137248</v>
      </c>
      <c r="D67" s="176">
        <f t="shared" si="79"/>
        <v>149063</v>
      </c>
      <c r="E67" s="176">
        <f t="shared" si="79"/>
        <v>127819</v>
      </c>
      <c r="F67" s="176">
        <f t="shared" si="79"/>
        <v>134682</v>
      </c>
      <c r="G67" s="176">
        <f t="shared" si="79"/>
        <v>146258</v>
      </c>
      <c r="H67" s="176">
        <f t="shared" si="79"/>
        <v>145602</v>
      </c>
      <c r="I67" s="176">
        <f t="shared" si="79"/>
        <v>153538</v>
      </c>
      <c r="J67" s="174">
        <f t="shared" ref="J67:J72" si="80">ROUND(J176*РАСЧЕТНЫЙ_КОЭФФИЦИЕНТ,0)</f>
        <v>164637</v>
      </c>
      <c r="K67" s="174">
        <f t="shared" si="77"/>
        <v>178959</v>
      </c>
      <c r="L67" s="174">
        <f t="shared" si="74"/>
        <v>203663</v>
      </c>
      <c r="M67" s="174">
        <f t="shared" si="71"/>
        <v>211123</v>
      </c>
      <c r="N67" s="174">
        <f t="shared" ref="N67:Y67" si="81">ROUND(N176*РАСЧЕТНЫЙ_КОЭФФИЦИЕНТ,0)</f>
        <v>215896</v>
      </c>
      <c r="O67" s="174">
        <f t="shared" si="81"/>
        <v>216732</v>
      </c>
      <c r="P67" s="174">
        <f t="shared" si="81"/>
        <v>227950</v>
      </c>
      <c r="Q67" s="174">
        <f t="shared" si="81"/>
        <v>229203</v>
      </c>
      <c r="R67" s="174">
        <f t="shared" si="81"/>
        <v>231053</v>
      </c>
      <c r="S67" s="174">
        <f t="shared" si="81"/>
        <v>235827</v>
      </c>
      <c r="T67" s="174">
        <f t="shared" si="81"/>
        <v>242451</v>
      </c>
      <c r="U67" s="174">
        <f t="shared" si="81"/>
        <v>254326</v>
      </c>
      <c r="V67" s="174">
        <f t="shared" si="81"/>
        <v>261606</v>
      </c>
      <c r="W67" s="174">
        <f t="shared" si="81"/>
        <v>264709</v>
      </c>
      <c r="X67" s="174">
        <f t="shared" si="81"/>
        <v>277121</v>
      </c>
      <c r="Y67" s="175">
        <f t="shared" si="81"/>
        <v>288578</v>
      </c>
      <c r="Z67" s="14"/>
      <c r="AA67" s="14"/>
      <c r="AB67" s="14"/>
      <c r="AC67" s="44"/>
      <c r="AD67" s="44"/>
      <c r="AE67" s="44"/>
      <c r="AF67" s="44"/>
      <c r="AG67" s="44"/>
      <c r="AH67" s="44"/>
      <c r="AI67" s="14"/>
      <c r="AJ67" s="14"/>
    </row>
    <row r="68" spans="1:36" x14ac:dyDescent="0.25">
      <c r="A68" s="69">
        <v>2700</v>
      </c>
      <c r="B68" s="176">
        <f t="shared" si="79"/>
        <v>135815</v>
      </c>
      <c r="C68" s="176">
        <f t="shared" si="79"/>
        <v>136830</v>
      </c>
      <c r="D68" s="176">
        <f t="shared" si="79"/>
        <v>148645</v>
      </c>
      <c r="E68" s="176">
        <f t="shared" si="79"/>
        <v>130206</v>
      </c>
      <c r="F68" s="176">
        <f t="shared" si="79"/>
        <v>137248</v>
      </c>
      <c r="G68" s="176">
        <f t="shared" si="79"/>
        <v>147989</v>
      </c>
      <c r="H68" s="176">
        <f t="shared" si="79"/>
        <v>152703</v>
      </c>
      <c r="I68" s="176">
        <f t="shared" si="79"/>
        <v>159983</v>
      </c>
      <c r="J68" s="174">
        <f t="shared" si="80"/>
        <v>165473</v>
      </c>
      <c r="K68" s="174">
        <f t="shared" si="77"/>
        <v>178959</v>
      </c>
      <c r="L68" s="174">
        <f t="shared" si="74"/>
        <v>205513</v>
      </c>
      <c r="M68" s="174">
        <f t="shared" si="71"/>
        <v>216314</v>
      </c>
      <c r="N68" s="174">
        <f t="shared" ref="N68:Y68" si="82">ROUND(N177*РАСЧЕТНЫЙ_КОЭФФИЦИЕНТ,0)</f>
        <v>214464</v>
      </c>
      <c r="O68" s="174">
        <f t="shared" si="82"/>
        <v>216553</v>
      </c>
      <c r="P68" s="174">
        <f t="shared" si="82"/>
        <v>232545</v>
      </c>
      <c r="Q68" s="174">
        <f t="shared" si="82"/>
        <v>236483</v>
      </c>
      <c r="R68" s="174">
        <f t="shared" si="82"/>
        <v>238751</v>
      </c>
      <c r="S68" s="174">
        <f t="shared" si="82"/>
        <v>241436</v>
      </c>
      <c r="T68" s="174">
        <f t="shared" si="82"/>
        <v>250387</v>
      </c>
      <c r="U68" s="174">
        <f t="shared" si="82"/>
        <v>261367</v>
      </c>
      <c r="V68" s="174">
        <f t="shared" si="82"/>
        <v>262620</v>
      </c>
      <c r="W68" s="174">
        <f t="shared" si="82"/>
        <v>265962</v>
      </c>
      <c r="X68" s="174">
        <f t="shared" si="82"/>
        <v>282133</v>
      </c>
      <c r="Y68" s="175">
        <f t="shared" si="82"/>
        <v>291084</v>
      </c>
      <c r="Z68" s="14"/>
      <c r="AA68" s="14"/>
      <c r="AB68" s="14"/>
      <c r="AC68" s="44"/>
      <c r="AD68" s="44"/>
      <c r="AE68" s="44"/>
      <c r="AF68" s="44"/>
      <c r="AG68" s="44"/>
      <c r="AH68" s="44"/>
      <c r="AI68" s="14"/>
      <c r="AJ68" s="14"/>
    </row>
    <row r="69" spans="1:36" x14ac:dyDescent="0.25">
      <c r="A69" s="69">
        <v>2850</v>
      </c>
      <c r="B69" s="176">
        <f t="shared" ref="B69:G69" si="83">ROUND(B178*РАСЧЕТНЫЙ_КОЭФФИЦИЕНТ*IF(ТОРСИОННЫЕ_ПРУЖИНЫ=TRUE,Торсионные_пружины_Prestige+1,1),0)</f>
        <v>154911</v>
      </c>
      <c r="C69" s="176">
        <f t="shared" si="83"/>
        <v>158491</v>
      </c>
      <c r="D69" s="176">
        <f t="shared" si="83"/>
        <v>163205</v>
      </c>
      <c r="E69" s="176">
        <f t="shared" si="83"/>
        <v>148168</v>
      </c>
      <c r="F69" s="176">
        <f t="shared" si="83"/>
        <v>155269</v>
      </c>
      <c r="G69" s="176">
        <f t="shared" si="83"/>
        <v>176691</v>
      </c>
      <c r="H69" s="174">
        <f t="shared" ref="H69:I72" si="84">ROUND(H178*РАСЧЕТНЫЙ_КОЭФФИЦИЕНТ,0)</f>
        <v>161713</v>
      </c>
      <c r="I69" s="174">
        <f t="shared" si="84"/>
        <v>198651</v>
      </c>
      <c r="J69" s="174">
        <f t="shared" si="80"/>
        <v>201814</v>
      </c>
      <c r="K69" s="174">
        <f t="shared" si="77"/>
        <v>203663</v>
      </c>
      <c r="L69" s="174">
        <f t="shared" si="74"/>
        <v>216135</v>
      </c>
      <c r="M69" s="174">
        <f t="shared" si="71"/>
        <v>227115</v>
      </c>
      <c r="N69" s="174">
        <f t="shared" ref="N69:Y69" si="85">ROUND(N178*РАСЧЕТНЫЙ_КОЭФФИЦИЕНТ,0)</f>
        <v>229800</v>
      </c>
      <c r="O69" s="174">
        <f t="shared" si="85"/>
        <v>235230</v>
      </c>
      <c r="P69" s="174">
        <f t="shared" si="85"/>
        <v>241257</v>
      </c>
      <c r="Q69" s="174">
        <f t="shared" si="85"/>
        <v>263038</v>
      </c>
      <c r="R69" s="174">
        <f t="shared" si="85"/>
        <v>261367</v>
      </c>
      <c r="S69" s="174">
        <f t="shared" si="85"/>
        <v>261367</v>
      </c>
      <c r="T69" s="174">
        <f t="shared" si="85"/>
        <v>269483</v>
      </c>
      <c r="U69" s="174">
        <f t="shared" si="85"/>
        <v>279627</v>
      </c>
      <c r="V69" s="174">
        <f t="shared" si="85"/>
        <v>283565</v>
      </c>
      <c r="W69" s="174">
        <f t="shared" si="85"/>
        <v>290249</v>
      </c>
      <c r="X69" s="174">
        <f t="shared" si="85"/>
        <v>295023</v>
      </c>
      <c r="Y69" s="175">
        <f t="shared" si="85"/>
        <v>307434</v>
      </c>
      <c r="Z69" s="14"/>
      <c r="AA69" s="14"/>
      <c r="AB69" s="14"/>
      <c r="AC69" s="44"/>
      <c r="AD69" s="44"/>
      <c r="AE69" s="44"/>
      <c r="AF69" s="44"/>
      <c r="AG69" s="44"/>
      <c r="AH69" s="44"/>
      <c r="AI69" s="14"/>
      <c r="AJ69" s="14"/>
    </row>
    <row r="70" spans="1:36" x14ac:dyDescent="0.25">
      <c r="A70" s="69">
        <v>2975</v>
      </c>
      <c r="B70" s="176">
        <f>ROUND(B179*РАСЧЕТНЫЙ_КОЭФФИЦИЕНТ*IF(ТОРСИОННЫЕ_ПРУЖИНЫ=TRUE,Торсионные_пружины_Prestige+1,1),0)</f>
        <v>156820</v>
      </c>
      <c r="C70" s="176">
        <f>ROUND(C179*РАСЧЕТНЫЙ_КОЭФФИЦИЕНТ*IF(ТОРСИОННЫЕ_ПРУЖИНЫ=TRUE,Торсионные_пружины_Prestige+1,1),0)</f>
        <v>158909</v>
      </c>
      <c r="D70" s="176">
        <f>ROUND(D179*РАСЧЕТНЫЙ_КОЭФФИЦИЕНТ*IF(ТОРСИОННЫЕ_ПРУЖИНЫ=TRUE,Торсионные_пружины_Prestige+1,1),0)</f>
        <v>167442</v>
      </c>
      <c r="E70" s="176">
        <f>ROUND(E179*РАСЧЕТНЫЙ_КОЭФФИЦИЕНТ*IF(ТОРСИОННЫЕ_ПРУЖИНЫ=TRUE,Торсионные_пружины_Prestige+1,1),0)</f>
        <v>165950</v>
      </c>
      <c r="F70" s="176">
        <f>ROUND(F179*РАСЧЕТНЫЙ_КОЭФФИЦИЕНТ*IF(ТОРСИОННЫЕ_ПРУЖИНЫ=TRUE,Торсионные_пружины_Prestige+1,1),0)</f>
        <v>171738</v>
      </c>
      <c r="G70" s="174">
        <f>ROUND(G179*РАСЧЕТНЫЙ_КОЭФФИЦИЕНТ,0)</f>
        <v>178541</v>
      </c>
      <c r="H70" s="174">
        <f t="shared" si="84"/>
        <v>181226</v>
      </c>
      <c r="I70" s="174">
        <f t="shared" si="84"/>
        <v>197457</v>
      </c>
      <c r="J70" s="174">
        <f t="shared" si="80"/>
        <v>202172</v>
      </c>
      <c r="K70" s="174">
        <f t="shared" si="77"/>
        <v>206170</v>
      </c>
      <c r="L70" s="174">
        <f t="shared" si="74"/>
        <v>222341</v>
      </c>
      <c r="M70" s="174">
        <f t="shared" si="71"/>
        <v>233977</v>
      </c>
      <c r="N70" s="174">
        <f t="shared" ref="N70:Y70" si="86">ROUND(N179*РАСЧЕТНЫЙ_КОЭФФИЦИЕНТ,0)</f>
        <v>236662</v>
      </c>
      <c r="O70" s="174">
        <f t="shared" si="86"/>
        <v>242451</v>
      </c>
      <c r="P70" s="174">
        <f t="shared" si="86"/>
        <v>253252</v>
      </c>
      <c r="Q70" s="174">
        <f t="shared" si="86"/>
        <v>269900</v>
      </c>
      <c r="R70" s="174">
        <f t="shared" si="86"/>
        <v>268229</v>
      </c>
      <c r="S70" s="174">
        <f t="shared" si="86"/>
        <v>269662</v>
      </c>
      <c r="T70" s="174">
        <f t="shared" si="86"/>
        <v>277777</v>
      </c>
      <c r="U70" s="174">
        <f t="shared" si="86"/>
        <v>288578</v>
      </c>
      <c r="V70" s="174">
        <f t="shared" si="86"/>
        <v>291084</v>
      </c>
      <c r="W70" s="174">
        <f t="shared" si="86"/>
        <v>297708</v>
      </c>
      <c r="X70" s="174">
        <f t="shared" si="86"/>
        <v>304332</v>
      </c>
      <c r="Y70" s="175">
        <f t="shared" si="86"/>
        <v>315789</v>
      </c>
      <c r="Z70" s="14"/>
      <c r="AA70" s="14"/>
      <c r="AB70" s="14"/>
      <c r="AC70" s="44"/>
      <c r="AD70" s="44"/>
      <c r="AE70" s="44"/>
      <c r="AF70" s="44"/>
      <c r="AG70" s="44"/>
      <c r="AH70" s="44"/>
      <c r="AI70" s="14"/>
      <c r="AJ70" s="14"/>
    </row>
    <row r="71" spans="1:36" x14ac:dyDescent="0.25">
      <c r="A71" s="69">
        <v>3000</v>
      </c>
      <c r="B71" s="188">
        <f>ROUND(B180*РАСЧЕТНЫЙ_КОЭФФИЦИЕНТ*IF(ТОРСИОННЫЕ_ПРУЖИНЫ=TRUE,Торсионные_пружины_Prestige+1,1),0)</f>
        <v>158730</v>
      </c>
      <c r="C71" s="188">
        <f>ROUND(C180*РАСЧЕТНЫЙ_КОЭФФИЦИЕНТ*IF(ТОРСИОННЫЕ_ПРУЖИНЫ=TRUE,Торсионные_пружины_Prestige+1,1),0)</f>
        <v>159326</v>
      </c>
      <c r="D71" s="188">
        <f>ROUND(D180*РАСЧЕТНЫЙ_КОЭФФИЦИЕНТ*IF(ТОРСИОННЫЕ_ПРУЖИНЫ=TRUE,Торсионные_пружины_Prestige+1,1),0)</f>
        <v>171738</v>
      </c>
      <c r="E71" s="188">
        <f>ROUND(E180*РАСЧЕТНЫЙ_КОЭФФИЦИЕНТ*IF(ТОРСИОННЫЕ_ПРУЖИНЫ=TRUE,Торсионные_пружины_Prestige+1,1),0)</f>
        <v>183733</v>
      </c>
      <c r="F71" s="178">
        <f>ROUND(F180*РАСЧЕТНЫЙ_КОЭФФИЦИЕНТ,0)</f>
        <v>182480</v>
      </c>
      <c r="G71" s="178">
        <f>ROUND(G180*РАСЧЕТНЫЙ_КОЭФФИЦИЕНТ,0)</f>
        <v>185821</v>
      </c>
      <c r="H71" s="178">
        <f t="shared" si="84"/>
        <v>200739</v>
      </c>
      <c r="I71" s="178">
        <f t="shared" si="84"/>
        <v>196204</v>
      </c>
      <c r="J71" s="178">
        <f t="shared" si="80"/>
        <v>202828</v>
      </c>
      <c r="K71" s="178">
        <f t="shared" si="77"/>
        <v>208616</v>
      </c>
      <c r="L71" s="178">
        <f t="shared" si="74"/>
        <v>228547</v>
      </c>
      <c r="M71" s="178">
        <f t="shared" si="71"/>
        <v>240601</v>
      </c>
      <c r="N71" s="178">
        <f t="shared" ref="N71:Y71" si="87">ROUND(N180*РАСЧЕТНЫЙ_КОЭФФИЦИЕНТ,0)</f>
        <v>243704</v>
      </c>
      <c r="O71" s="178">
        <f t="shared" si="87"/>
        <v>249552</v>
      </c>
      <c r="P71" s="178">
        <f t="shared" si="87"/>
        <v>265126</v>
      </c>
      <c r="Q71" s="178">
        <f t="shared" si="87"/>
        <v>276524</v>
      </c>
      <c r="R71" s="178">
        <f t="shared" si="87"/>
        <v>274853</v>
      </c>
      <c r="S71" s="178">
        <f t="shared" si="87"/>
        <v>278195</v>
      </c>
      <c r="T71" s="178">
        <f t="shared" si="87"/>
        <v>286072</v>
      </c>
      <c r="U71" s="178">
        <f t="shared" si="87"/>
        <v>297469</v>
      </c>
      <c r="V71" s="178">
        <f t="shared" si="87"/>
        <v>298722</v>
      </c>
      <c r="W71" s="178">
        <f t="shared" si="87"/>
        <v>305167</v>
      </c>
      <c r="X71" s="178">
        <f t="shared" si="87"/>
        <v>313879</v>
      </c>
      <c r="Y71" s="179">
        <f t="shared" si="87"/>
        <v>324083</v>
      </c>
      <c r="Z71" s="14"/>
      <c r="AA71" s="14"/>
      <c r="AB71" s="14"/>
      <c r="AC71" s="44"/>
      <c r="AD71" s="44"/>
      <c r="AE71" s="44"/>
      <c r="AF71" s="44"/>
      <c r="AG71" s="44"/>
      <c r="AH71" s="44"/>
      <c r="AI71" s="14"/>
      <c r="AJ71" s="14"/>
    </row>
    <row r="72" spans="1:36" ht="15.75" thickBot="1" x14ac:dyDescent="0.3">
      <c r="A72" s="70">
        <v>3150</v>
      </c>
      <c r="B72" s="189">
        <f>ROUND(B181*РАСЧЕТНЫЙ_КОЭФФИЦИЕНТ,0)</f>
        <v>171440</v>
      </c>
      <c r="C72" s="189">
        <f>ROUND(C181*РАСЧЕТНЫЙ_КОЭФФИЦИЕНТ,0)</f>
        <v>172156</v>
      </c>
      <c r="D72" s="189">
        <f>ROUND(D181*РАСЧЕТНЫЙ_КОЭФФИЦИЕНТ,0)</f>
        <v>185523</v>
      </c>
      <c r="E72" s="189">
        <f>ROUND(E181*РАСЧЕТНЫЙ_КОЭФФИЦИЕНТ,0)</f>
        <v>198353</v>
      </c>
      <c r="F72" s="189">
        <f>ROUND(F181*РАСЧЕТНЫЙ_КОЭФФИЦИЕНТ,0)</f>
        <v>193579</v>
      </c>
      <c r="G72" s="189">
        <f>ROUND(G181*РАСЧЕТНЫЙ_КОЭФФИЦИЕНТ,0)</f>
        <v>197040</v>
      </c>
      <c r="H72" s="189">
        <f t="shared" si="84"/>
        <v>212972</v>
      </c>
      <c r="I72" s="189">
        <f t="shared" si="84"/>
        <v>208139</v>
      </c>
      <c r="J72" s="189">
        <f t="shared" si="80"/>
        <v>215061</v>
      </c>
      <c r="K72" s="189">
        <f t="shared" si="77"/>
        <v>221327</v>
      </c>
      <c r="L72" s="189">
        <f t="shared" si="74"/>
        <v>242570</v>
      </c>
      <c r="M72" s="189">
        <f t="shared" si="71"/>
        <v>255280</v>
      </c>
      <c r="N72" s="189">
        <f t="shared" ref="N72:Y72" si="88">ROUND(N181*РАСЧЕТНЫЙ_КОЭФФИЦИЕНТ,0)</f>
        <v>258562</v>
      </c>
      <c r="O72" s="189">
        <f t="shared" si="88"/>
        <v>264768</v>
      </c>
      <c r="P72" s="189">
        <f t="shared" si="88"/>
        <v>281238</v>
      </c>
      <c r="Q72" s="189">
        <f t="shared" si="88"/>
        <v>293471</v>
      </c>
      <c r="R72" s="189">
        <f t="shared" si="88"/>
        <v>291621</v>
      </c>
      <c r="S72" s="189">
        <f t="shared" si="88"/>
        <v>295082</v>
      </c>
      <c r="T72" s="189">
        <f t="shared" si="88"/>
        <v>303436</v>
      </c>
      <c r="U72" s="189">
        <f t="shared" si="88"/>
        <v>315669</v>
      </c>
      <c r="V72" s="189">
        <f t="shared" si="88"/>
        <v>316803</v>
      </c>
      <c r="W72" s="189">
        <f t="shared" si="88"/>
        <v>323785</v>
      </c>
      <c r="X72" s="189">
        <f t="shared" si="88"/>
        <v>333034</v>
      </c>
      <c r="Y72" s="190">
        <f t="shared" si="88"/>
        <v>343895</v>
      </c>
      <c r="Z72" s="14"/>
      <c r="AA72" s="14"/>
      <c r="AB72" s="14"/>
      <c r="AC72" s="44"/>
      <c r="AD72" s="44"/>
      <c r="AE72" s="44"/>
      <c r="AF72" s="44"/>
      <c r="AG72" s="44"/>
      <c r="AH72" s="44"/>
      <c r="AI72" s="14"/>
      <c r="AJ72" s="14"/>
    </row>
    <row r="73" spans="1:36" ht="3" customHeight="1" x14ac:dyDescent="0.25">
      <c r="A73" s="71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</row>
    <row r="74" spans="1:36" ht="18.75" x14ac:dyDescent="0.3">
      <c r="A74" s="60"/>
      <c r="B74" s="184" t="str">
        <f>IF(ТОРСИОННЫЕ_ПРУЖИНЫ=TRUE,"указаны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"&amp;Торсионные_пружины_Prestige*100&amp;"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74" s="14"/>
      <c r="D74" s="14"/>
      <c r="E74" s="72"/>
      <c r="F74" s="72"/>
      <c r="G74" s="72"/>
      <c r="H74" s="72"/>
      <c r="I74" s="72"/>
      <c r="J74" s="72"/>
      <c r="K74" s="72"/>
      <c r="L74" s="72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</row>
    <row r="75" spans="1:36" ht="16.5" thickBot="1" x14ac:dyDescent="0.3">
      <c r="A75" s="64" t="s">
        <v>613</v>
      </c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</row>
    <row r="76" spans="1:36" x14ac:dyDescent="0.25">
      <c r="A76" s="66" t="s">
        <v>106</v>
      </c>
      <c r="B76" s="67">
        <v>2110</v>
      </c>
      <c r="C76" s="67">
        <v>2250</v>
      </c>
      <c r="D76" s="67">
        <v>2375</v>
      </c>
      <c r="E76" s="67">
        <v>2500</v>
      </c>
      <c r="F76" s="67">
        <v>2625</v>
      </c>
      <c r="G76" s="67">
        <v>2750</v>
      </c>
      <c r="H76" s="67">
        <v>2875</v>
      </c>
      <c r="I76" s="67">
        <v>3000</v>
      </c>
      <c r="J76" s="67">
        <v>3125</v>
      </c>
      <c r="K76" s="67">
        <v>3250</v>
      </c>
      <c r="L76" s="67">
        <v>3375</v>
      </c>
      <c r="M76" s="67">
        <v>3500</v>
      </c>
      <c r="N76" s="67">
        <v>3625</v>
      </c>
      <c r="O76" s="67">
        <v>3750</v>
      </c>
      <c r="P76" s="67">
        <v>3875</v>
      </c>
      <c r="Q76" s="67">
        <v>4000</v>
      </c>
      <c r="R76" s="67">
        <v>4125</v>
      </c>
      <c r="S76" s="67">
        <v>4250</v>
      </c>
      <c r="T76" s="67">
        <v>4375</v>
      </c>
      <c r="U76" s="67">
        <v>4500</v>
      </c>
      <c r="V76" s="67">
        <v>4625</v>
      </c>
      <c r="W76" s="67">
        <v>4750</v>
      </c>
      <c r="X76" s="67">
        <v>4875</v>
      </c>
      <c r="Y76" s="68">
        <v>5000</v>
      </c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</row>
    <row r="77" spans="1:36" x14ac:dyDescent="0.25">
      <c r="A77" s="69">
        <v>1700</v>
      </c>
      <c r="B77" s="185">
        <f t="shared" ref="B77:Y77" si="89">ROUND(B185*РАСЧЕТНЫЙ_КОЭФФИЦИЕНТ,0)</f>
        <v>112722</v>
      </c>
      <c r="C77" s="185">
        <f t="shared" si="89"/>
        <v>116780</v>
      </c>
      <c r="D77" s="185">
        <f t="shared" si="89"/>
        <v>125910</v>
      </c>
      <c r="E77" s="185">
        <f t="shared" si="89"/>
        <v>129013</v>
      </c>
      <c r="F77" s="185">
        <f t="shared" si="89"/>
        <v>132354</v>
      </c>
      <c r="G77" s="185">
        <f t="shared" si="89"/>
        <v>135935</v>
      </c>
      <c r="H77" s="185">
        <f t="shared" si="89"/>
        <v>134264</v>
      </c>
      <c r="I77" s="185">
        <f t="shared" si="89"/>
        <v>136173</v>
      </c>
      <c r="J77" s="185">
        <f t="shared" si="89"/>
        <v>144110</v>
      </c>
      <c r="K77" s="185">
        <f t="shared" si="89"/>
        <v>156104</v>
      </c>
      <c r="L77" s="185">
        <f t="shared" si="89"/>
        <v>167621</v>
      </c>
      <c r="M77" s="185">
        <f t="shared" si="89"/>
        <v>179377</v>
      </c>
      <c r="N77" s="185">
        <f t="shared" si="89"/>
        <v>187731</v>
      </c>
      <c r="O77" s="185">
        <f t="shared" si="89"/>
        <v>184389</v>
      </c>
      <c r="P77" s="185">
        <f t="shared" si="89"/>
        <v>192326</v>
      </c>
      <c r="Q77" s="185">
        <f t="shared" si="89"/>
        <v>204260</v>
      </c>
      <c r="R77" s="185">
        <f t="shared" si="89"/>
        <v>208616</v>
      </c>
      <c r="S77" s="185">
        <f t="shared" si="89"/>
        <v>204797</v>
      </c>
      <c r="T77" s="185">
        <f t="shared" si="89"/>
        <v>215300</v>
      </c>
      <c r="U77" s="185">
        <f t="shared" si="89"/>
        <v>226339</v>
      </c>
      <c r="V77" s="185">
        <f t="shared" si="89"/>
        <v>229681</v>
      </c>
      <c r="W77" s="185">
        <f t="shared" si="89"/>
        <v>225146</v>
      </c>
      <c r="X77" s="185">
        <f t="shared" si="89"/>
        <v>236185</v>
      </c>
      <c r="Y77" s="186">
        <f t="shared" si="89"/>
        <v>246270</v>
      </c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</row>
    <row r="78" spans="1:36" x14ac:dyDescent="0.25">
      <c r="A78" s="69">
        <v>1800</v>
      </c>
      <c r="B78" s="185">
        <f t="shared" ref="B78:Y78" si="90">ROUND(B186*РАСЧЕТНЫЙ_КОЭФФИЦИЕНТ,0)</f>
        <v>122091</v>
      </c>
      <c r="C78" s="185">
        <f t="shared" si="90"/>
        <v>125910</v>
      </c>
      <c r="D78" s="185">
        <f t="shared" si="90"/>
        <v>132653</v>
      </c>
      <c r="E78" s="185">
        <f t="shared" si="90"/>
        <v>135696</v>
      </c>
      <c r="F78" s="185">
        <f t="shared" si="90"/>
        <v>142499</v>
      </c>
      <c r="G78" s="185">
        <f t="shared" si="90"/>
        <v>142976</v>
      </c>
      <c r="H78" s="185">
        <f t="shared" si="90"/>
        <v>146795</v>
      </c>
      <c r="I78" s="185">
        <f t="shared" si="90"/>
        <v>146019</v>
      </c>
      <c r="J78" s="185">
        <f t="shared" si="90"/>
        <v>154612</v>
      </c>
      <c r="K78" s="185">
        <f t="shared" si="90"/>
        <v>166905</v>
      </c>
      <c r="L78" s="185">
        <f t="shared" si="90"/>
        <v>179496</v>
      </c>
      <c r="M78" s="185">
        <f t="shared" si="90"/>
        <v>192087</v>
      </c>
      <c r="N78" s="185">
        <f t="shared" si="90"/>
        <v>190893</v>
      </c>
      <c r="O78" s="185">
        <f t="shared" si="90"/>
        <v>187492</v>
      </c>
      <c r="P78" s="185">
        <f t="shared" si="90"/>
        <v>195429</v>
      </c>
      <c r="Q78" s="185">
        <f t="shared" si="90"/>
        <v>207661</v>
      </c>
      <c r="R78" s="185">
        <f t="shared" si="90"/>
        <v>211958</v>
      </c>
      <c r="S78" s="185">
        <f t="shared" si="90"/>
        <v>208139</v>
      </c>
      <c r="T78" s="185">
        <f t="shared" si="90"/>
        <v>218462</v>
      </c>
      <c r="U78" s="185">
        <f t="shared" si="90"/>
        <v>229203</v>
      </c>
      <c r="V78" s="185">
        <f t="shared" si="90"/>
        <v>233082</v>
      </c>
      <c r="W78" s="185">
        <f t="shared" si="90"/>
        <v>228010</v>
      </c>
      <c r="X78" s="185">
        <f t="shared" si="90"/>
        <v>238811</v>
      </c>
      <c r="Y78" s="186">
        <f t="shared" si="90"/>
        <v>249612</v>
      </c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</row>
    <row r="79" spans="1:36" x14ac:dyDescent="0.25">
      <c r="A79" s="69">
        <v>1900</v>
      </c>
      <c r="B79" s="187">
        <f t="shared" ref="B79:M79" si="91">ROUND(B187*РАСЧЕТНЫЙ_КОЭФФИЦИЕНТ*IF(ТОРСИОННЫЕ_ПРУЖИНЫ=TRUE,Торсионные_пружины_Prestige+1,1),0)</f>
        <v>128177</v>
      </c>
      <c r="C79" s="187">
        <f t="shared" si="91"/>
        <v>131042</v>
      </c>
      <c r="D79" s="187">
        <f t="shared" si="91"/>
        <v>131400</v>
      </c>
      <c r="E79" s="187">
        <f t="shared" si="91"/>
        <v>137248</v>
      </c>
      <c r="F79" s="187">
        <f t="shared" si="91"/>
        <v>143513</v>
      </c>
      <c r="G79" s="187">
        <f t="shared" si="91"/>
        <v>147511</v>
      </c>
      <c r="H79" s="187">
        <f t="shared" si="91"/>
        <v>156582</v>
      </c>
      <c r="I79" s="187">
        <f t="shared" si="91"/>
        <v>160878</v>
      </c>
      <c r="J79" s="187">
        <f t="shared" si="91"/>
        <v>166845</v>
      </c>
      <c r="K79" s="187">
        <f t="shared" si="91"/>
        <v>174543</v>
      </c>
      <c r="L79" s="187">
        <f t="shared" si="91"/>
        <v>186239</v>
      </c>
      <c r="M79" s="187">
        <f t="shared" si="91"/>
        <v>197636</v>
      </c>
      <c r="N79" s="185">
        <f t="shared" ref="N79:Y79" si="92">ROUND(N187*РАСЧЕТНЫЙ_КОЭФФИЦИЕНТ,0)</f>
        <v>192445</v>
      </c>
      <c r="O79" s="185">
        <f t="shared" si="92"/>
        <v>191729</v>
      </c>
      <c r="P79" s="185">
        <f t="shared" si="92"/>
        <v>199844</v>
      </c>
      <c r="Q79" s="185">
        <f t="shared" si="92"/>
        <v>209094</v>
      </c>
      <c r="R79" s="185">
        <f t="shared" si="92"/>
        <v>214464</v>
      </c>
      <c r="S79" s="185">
        <f t="shared" si="92"/>
        <v>211719</v>
      </c>
      <c r="T79" s="185">
        <f t="shared" si="92"/>
        <v>223236</v>
      </c>
      <c r="U79" s="185">
        <f t="shared" si="92"/>
        <v>230815</v>
      </c>
      <c r="V79" s="185">
        <f t="shared" si="92"/>
        <v>235827</v>
      </c>
      <c r="W79" s="185">
        <f t="shared" si="92"/>
        <v>232963</v>
      </c>
      <c r="X79" s="185">
        <f t="shared" si="92"/>
        <v>244360</v>
      </c>
      <c r="Y79" s="186">
        <f t="shared" si="92"/>
        <v>250924</v>
      </c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</row>
    <row r="80" spans="1:36" x14ac:dyDescent="0.25">
      <c r="A80" s="69">
        <v>2000</v>
      </c>
      <c r="B80" s="187">
        <f t="shared" ref="B80:M80" si="93">ROUND(B188*РАСЧЕТНЫЙ_КОЭФФИЦИЕНТ*IF(ТОРСИОННЫЕ_ПРУЖИНЫ=TRUE,Торсионные_пружины_Prestige+1,1),0)</f>
        <v>124179</v>
      </c>
      <c r="C80" s="187">
        <f t="shared" si="93"/>
        <v>125910</v>
      </c>
      <c r="D80" s="187">
        <f t="shared" si="93"/>
        <v>119942</v>
      </c>
      <c r="E80" s="187">
        <f t="shared" si="93"/>
        <v>128118</v>
      </c>
      <c r="F80" s="187">
        <f t="shared" si="93"/>
        <v>133309</v>
      </c>
      <c r="G80" s="187">
        <f t="shared" si="93"/>
        <v>140470</v>
      </c>
      <c r="H80" s="187">
        <f t="shared" si="93"/>
        <v>154075</v>
      </c>
      <c r="I80" s="187">
        <f t="shared" si="93"/>
        <v>163026</v>
      </c>
      <c r="J80" s="187">
        <f t="shared" si="93"/>
        <v>165950</v>
      </c>
      <c r="K80" s="187">
        <f t="shared" si="93"/>
        <v>168456</v>
      </c>
      <c r="L80" s="187">
        <f t="shared" si="93"/>
        <v>178362</v>
      </c>
      <c r="M80" s="187">
        <f t="shared" si="93"/>
        <v>187731</v>
      </c>
      <c r="N80" s="185">
        <f t="shared" ref="N80:Y80" si="94">ROUND(N188*РАСЧЕТНЫЙ_КОЭФФИЦИЕНТ,0)</f>
        <v>193996</v>
      </c>
      <c r="O80" s="185">
        <f t="shared" si="94"/>
        <v>195906</v>
      </c>
      <c r="P80" s="185">
        <f t="shared" si="94"/>
        <v>204260</v>
      </c>
      <c r="Q80" s="185">
        <f t="shared" si="94"/>
        <v>210526</v>
      </c>
      <c r="R80" s="185">
        <f t="shared" si="94"/>
        <v>216970</v>
      </c>
      <c r="S80" s="185">
        <f t="shared" si="94"/>
        <v>215300</v>
      </c>
      <c r="T80" s="185">
        <f t="shared" si="94"/>
        <v>228010</v>
      </c>
      <c r="U80" s="185">
        <f t="shared" si="94"/>
        <v>232366</v>
      </c>
      <c r="V80" s="185">
        <f t="shared" si="94"/>
        <v>238572</v>
      </c>
      <c r="W80" s="185">
        <f t="shared" si="94"/>
        <v>237856</v>
      </c>
      <c r="X80" s="185">
        <f t="shared" si="94"/>
        <v>249850</v>
      </c>
      <c r="Y80" s="186">
        <f t="shared" si="94"/>
        <v>252237</v>
      </c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</row>
    <row r="81" spans="1:36" x14ac:dyDescent="0.25">
      <c r="A81" s="69">
        <v>2100</v>
      </c>
      <c r="B81" s="187">
        <f t="shared" ref="B81:M81" si="95">ROUND(B189*РАСЧЕТНЫЙ_КОЭФФИЦИЕНТ*IF(ТОРСИОННЫЕ_ПРУЖИНЫ=TRUE,Торсионные_пружины_Prestige+1,1),0)</f>
        <v>124418</v>
      </c>
      <c r="C81" s="187">
        <f t="shared" si="95"/>
        <v>126805</v>
      </c>
      <c r="D81" s="187">
        <f t="shared" si="95"/>
        <v>120599</v>
      </c>
      <c r="E81" s="187">
        <f t="shared" si="95"/>
        <v>128476</v>
      </c>
      <c r="F81" s="187">
        <f t="shared" si="95"/>
        <v>133846</v>
      </c>
      <c r="G81" s="187">
        <f t="shared" si="95"/>
        <v>141126</v>
      </c>
      <c r="H81" s="187">
        <f t="shared" si="95"/>
        <v>152046</v>
      </c>
      <c r="I81" s="187">
        <f t="shared" si="95"/>
        <v>160162</v>
      </c>
      <c r="J81" s="187">
        <f t="shared" si="95"/>
        <v>165771</v>
      </c>
      <c r="K81" s="187">
        <f t="shared" si="95"/>
        <v>168516</v>
      </c>
      <c r="L81" s="187">
        <f t="shared" si="95"/>
        <v>173230</v>
      </c>
      <c r="M81" s="187">
        <f t="shared" si="95"/>
        <v>182002</v>
      </c>
      <c r="N81" s="185">
        <f t="shared" ref="N81:Y81" si="96">ROUND(N189*РАСЧЕТНЫЙ_КОЭФФИЦИЕНТ,0)</f>
        <v>192266</v>
      </c>
      <c r="O81" s="185">
        <f t="shared" si="96"/>
        <v>194712</v>
      </c>
      <c r="P81" s="185">
        <f t="shared" si="96"/>
        <v>200143</v>
      </c>
      <c r="Q81" s="185">
        <f t="shared" si="96"/>
        <v>206170</v>
      </c>
      <c r="R81" s="185">
        <f t="shared" si="96"/>
        <v>214882</v>
      </c>
      <c r="S81" s="185">
        <f t="shared" si="96"/>
        <v>215061</v>
      </c>
      <c r="T81" s="185">
        <f t="shared" si="96"/>
        <v>221744</v>
      </c>
      <c r="U81" s="185">
        <f t="shared" si="96"/>
        <v>227294</v>
      </c>
      <c r="V81" s="185">
        <f t="shared" si="96"/>
        <v>237319</v>
      </c>
      <c r="W81" s="185">
        <f t="shared" si="96"/>
        <v>239169</v>
      </c>
      <c r="X81" s="185">
        <f t="shared" si="96"/>
        <v>246031</v>
      </c>
      <c r="Y81" s="186">
        <f t="shared" si="96"/>
        <v>248895</v>
      </c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</row>
    <row r="82" spans="1:36" x14ac:dyDescent="0.25">
      <c r="A82" s="69">
        <v>2125</v>
      </c>
      <c r="B82" s="176">
        <f t="shared" ref="B82:M82" si="97">ROUND(B190*РАСЧЕТНЫЙ_КОЭФФИЦИЕНТ*IF(ТОРСИОННЫЕ_ПРУЖИНЫ=TRUE,Торсионные_пружины_Prestige+1,1),0)</f>
        <v>124657</v>
      </c>
      <c r="C82" s="176">
        <f t="shared" si="97"/>
        <v>127402</v>
      </c>
      <c r="D82" s="176">
        <f t="shared" si="97"/>
        <v>121613</v>
      </c>
      <c r="E82" s="176">
        <f t="shared" si="97"/>
        <v>128714</v>
      </c>
      <c r="F82" s="176">
        <f t="shared" si="97"/>
        <v>134085</v>
      </c>
      <c r="G82" s="176">
        <f t="shared" si="97"/>
        <v>141544</v>
      </c>
      <c r="H82" s="176">
        <f t="shared" si="97"/>
        <v>149719</v>
      </c>
      <c r="I82" s="176">
        <f t="shared" si="97"/>
        <v>157417</v>
      </c>
      <c r="J82" s="176">
        <f t="shared" si="97"/>
        <v>165353</v>
      </c>
      <c r="K82" s="176">
        <f t="shared" si="97"/>
        <v>168516</v>
      </c>
      <c r="L82" s="176">
        <f t="shared" si="97"/>
        <v>167860</v>
      </c>
      <c r="M82" s="176">
        <f t="shared" si="97"/>
        <v>176453</v>
      </c>
      <c r="N82" s="174">
        <f t="shared" ref="N82:Y82" si="98">ROUND(N190*РАСЧЕТНЫЙ_КОЭФФИЦИЕНТ,0)</f>
        <v>190774</v>
      </c>
      <c r="O82" s="174">
        <f t="shared" si="98"/>
        <v>193698</v>
      </c>
      <c r="P82" s="174">
        <f t="shared" si="98"/>
        <v>195787</v>
      </c>
      <c r="Q82" s="174">
        <f t="shared" si="98"/>
        <v>201814</v>
      </c>
      <c r="R82" s="174">
        <f t="shared" si="98"/>
        <v>212555</v>
      </c>
      <c r="S82" s="174">
        <f t="shared" si="98"/>
        <v>215061</v>
      </c>
      <c r="T82" s="174">
        <f t="shared" si="98"/>
        <v>215300</v>
      </c>
      <c r="U82" s="174">
        <f t="shared" si="98"/>
        <v>222102</v>
      </c>
      <c r="V82" s="174">
        <f t="shared" si="98"/>
        <v>235827</v>
      </c>
      <c r="W82" s="174">
        <f t="shared" si="98"/>
        <v>240183</v>
      </c>
      <c r="X82" s="174">
        <f t="shared" si="98"/>
        <v>241854</v>
      </c>
      <c r="Y82" s="175">
        <f t="shared" si="98"/>
        <v>245792</v>
      </c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</row>
    <row r="83" spans="1:36" x14ac:dyDescent="0.25">
      <c r="A83" s="69">
        <v>2250</v>
      </c>
      <c r="B83" s="176">
        <f t="shared" ref="B83:M83" si="99">ROUND(B191*РАСЧЕТНЫЙ_КОЭФФИЦИЕНТ*IF(ТОРСИОННЫЕ_ПРУЖИНЫ=TRUE,Торсионные_пружины_Prestige+1,1),0)</f>
        <v>125910</v>
      </c>
      <c r="C83" s="176">
        <f t="shared" si="99"/>
        <v>128476</v>
      </c>
      <c r="D83" s="176">
        <f t="shared" si="99"/>
        <v>124000</v>
      </c>
      <c r="E83" s="176">
        <f t="shared" si="99"/>
        <v>128714</v>
      </c>
      <c r="F83" s="176">
        <f t="shared" si="99"/>
        <v>133607</v>
      </c>
      <c r="G83" s="176">
        <f t="shared" si="99"/>
        <v>142200</v>
      </c>
      <c r="H83" s="176">
        <f t="shared" si="99"/>
        <v>147750</v>
      </c>
      <c r="I83" s="176">
        <f t="shared" si="99"/>
        <v>155925</v>
      </c>
      <c r="J83" s="176">
        <f t="shared" si="99"/>
        <v>163802</v>
      </c>
      <c r="K83" s="176">
        <f t="shared" si="99"/>
        <v>172156</v>
      </c>
      <c r="L83" s="176">
        <f t="shared" si="99"/>
        <v>167860</v>
      </c>
      <c r="M83" s="176">
        <f t="shared" si="99"/>
        <v>188268</v>
      </c>
      <c r="N83" s="174">
        <f t="shared" ref="N83:Y83" si="100">ROUND(N191*РАСЧЕТНЫЙ_КОЭФФИЦИЕНТ,0)</f>
        <v>188924</v>
      </c>
      <c r="O83" s="174">
        <f t="shared" si="100"/>
        <v>193877</v>
      </c>
      <c r="P83" s="174">
        <f t="shared" si="100"/>
        <v>189939</v>
      </c>
      <c r="Q83" s="174">
        <f t="shared" si="100"/>
        <v>197875</v>
      </c>
      <c r="R83" s="174">
        <f t="shared" si="100"/>
        <v>203007</v>
      </c>
      <c r="S83" s="174">
        <f t="shared" si="100"/>
        <v>212376</v>
      </c>
      <c r="T83" s="174">
        <f t="shared" si="100"/>
        <v>209452</v>
      </c>
      <c r="U83" s="174">
        <f t="shared" si="100"/>
        <v>217328</v>
      </c>
      <c r="V83" s="174">
        <f t="shared" si="100"/>
        <v>229203</v>
      </c>
      <c r="W83" s="174">
        <f t="shared" si="100"/>
        <v>238751</v>
      </c>
      <c r="X83" s="174">
        <f t="shared" si="100"/>
        <v>234395</v>
      </c>
      <c r="Y83" s="175">
        <f t="shared" si="100"/>
        <v>240601</v>
      </c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</row>
    <row r="84" spans="1:36" x14ac:dyDescent="0.25">
      <c r="A84" s="69">
        <v>2375</v>
      </c>
      <c r="B84" s="176">
        <f t="shared" ref="B84:L84" si="101">ROUND(B192*РАСЧЕТНЫЙ_КОЭФФИЦИЕНТ*IF(ТОРСИОННЫЕ_ПРУЖИНЫ=TRUE,Торсионные_пружины_Prestige+1,1),0)</f>
        <v>137307</v>
      </c>
      <c r="C84" s="176">
        <f t="shared" si="101"/>
        <v>138978</v>
      </c>
      <c r="D84" s="176">
        <f t="shared" si="101"/>
        <v>133607</v>
      </c>
      <c r="E84" s="176">
        <f t="shared" si="101"/>
        <v>132354</v>
      </c>
      <c r="F84" s="176">
        <f t="shared" si="101"/>
        <v>138799</v>
      </c>
      <c r="G84" s="176">
        <f t="shared" si="101"/>
        <v>141365</v>
      </c>
      <c r="H84" s="176">
        <f t="shared" si="101"/>
        <v>155030</v>
      </c>
      <c r="I84" s="176">
        <f t="shared" si="101"/>
        <v>162728</v>
      </c>
      <c r="J84" s="176">
        <f t="shared" si="101"/>
        <v>171977</v>
      </c>
      <c r="K84" s="176">
        <f t="shared" si="101"/>
        <v>184628</v>
      </c>
      <c r="L84" s="176">
        <f t="shared" si="101"/>
        <v>176691</v>
      </c>
      <c r="M84" s="174">
        <f t="shared" ref="M84:M92" si="102">ROUND(M192*РАСЧЕТНЫЙ_КОЭФФИЦИЕНТ,0)</f>
        <v>184747</v>
      </c>
      <c r="N84" s="174">
        <f t="shared" ref="N84:Y84" si="103">ROUND(N192*РАСЧЕТНЫЙ_КОЭФФИЦИЕНТ,0)</f>
        <v>195369</v>
      </c>
      <c r="O84" s="174">
        <f t="shared" si="103"/>
        <v>205096</v>
      </c>
      <c r="P84" s="174">
        <f t="shared" si="103"/>
        <v>193877</v>
      </c>
      <c r="Q84" s="174">
        <f t="shared" si="103"/>
        <v>202172</v>
      </c>
      <c r="R84" s="174">
        <f t="shared" si="103"/>
        <v>211540</v>
      </c>
      <c r="S84" s="174">
        <f t="shared" si="103"/>
        <v>221923</v>
      </c>
      <c r="T84" s="174">
        <f t="shared" si="103"/>
        <v>212555</v>
      </c>
      <c r="U84" s="174">
        <f t="shared" si="103"/>
        <v>219656</v>
      </c>
      <c r="V84" s="174">
        <f t="shared" si="103"/>
        <v>232903</v>
      </c>
      <c r="W84" s="174">
        <f t="shared" si="103"/>
        <v>246449</v>
      </c>
      <c r="X84" s="174">
        <f t="shared" si="103"/>
        <v>226518</v>
      </c>
      <c r="Y84" s="175">
        <f t="shared" si="103"/>
        <v>235409</v>
      </c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</row>
    <row r="85" spans="1:36" x14ac:dyDescent="0.25">
      <c r="A85" s="69">
        <v>2500</v>
      </c>
      <c r="B85" s="176">
        <f t="shared" ref="B85:K85" si="104">ROUND(B193*РАСЧЕТНЫЙ_КОЭФФИЦИЕНТ*IF(ТОРСИОННЫЕ_ПРУЖИНЫ=TRUE,Торсионные_пружины_Prestige+1,1),0)</f>
        <v>146915</v>
      </c>
      <c r="C85" s="176">
        <f t="shared" si="104"/>
        <v>148824</v>
      </c>
      <c r="D85" s="176">
        <f t="shared" si="104"/>
        <v>158670</v>
      </c>
      <c r="E85" s="176">
        <f t="shared" si="104"/>
        <v>139217</v>
      </c>
      <c r="F85" s="176">
        <f t="shared" si="104"/>
        <v>147750</v>
      </c>
      <c r="G85" s="176">
        <f t="shared" si="104"/>
        <v>158670</v>
      </c>
      <c r="H85" s="176">
        <f t="shared" si="104"/>
        <v>157417</v>
      </c>
      <c r="I85" s="176">
        <f t="shared" si="104"/>
        <v>165771</v>
      </c>
      <c r="J85" s="176">
        <f t="shared" si="104"/>
        <v>177527</v>
      </c>
      <c r="K85" s="176">
        <f t="shared" si="104"/>
        <v>202351</v>
      </c>
      <c r="L85" s="174">
        <f t="shared" ref="L85:L92" si="105">ROUND(L193*РАСЧЕТНЫЙ_КОЭФФИЦИЕНТ,0)</f>
        <v>221088</v>
      </c>
      <c r="M85" s="174">
        <f t="shared" si="102"/>
        <v>231292</v>
      </c>
      <c r="N85" s="174">
        <f t="shared" ref="N85:Y85" si="106">ROUND(N193*РАСЧЕТНЫЙ_КОЭФФИЦИЕНТ,0)</f>
        <v>230218</v>
      </c>
      <c r="O85" s="174">
        <f t="shared" si="106"/>
        <v>235230</v>
      </c>
      <c r="P85" s="174">
        <f t="shared" si="106"/>
        <v>241019</v>
      </c>
      <c r="Q85" s="174">
        <f t="shared" si="106"/>
        <v>244122</v>
      </c>
      <c r="R85" s="174">
        <f t="shared" si="106"/>
        <v>249731</v>
      </c>
      <c r="S85" s="174">
        <f t="shared" si="106"/>
        <v>255758</v>
      </c>
      <c r="T85" s="174">
        <f t="shared" si="106"/>
        <v>260770</v>
      </c>
      <c r="U85" s="174">
        <f t="shared" si="106"/>
        <v>275927</v>
      </c>
      <c r="V85" s="174">
        <f t="shared" si="106"/>
        <v>283983</v>
      </c>
      <c r="W85" s="174">
        <f t="shared" si="106"/>
        <v>283148</v>
      </c>
      <c r="X85" s="174">
        <f t="shared" si="106"/>
        <v>296872</v>
      </c>
      <c r="Y85" s="175">
        <f t="shared" si="106"/>
        <v>302661</v>
      </c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</row>
    <row r="86" spans="1:36" x14ac:dyDescent="0.25">
      <c r="A86" s="69">
        <v>2550</v>
      </c>
      <c r="B86" s="176">
        <f t="shared" ref="B86:J86" si="107">ROUND(B194*РАСЧЕТНЫЙ_КОЭФФИЦИЕНТ*IF(ТОРСИОННЫЕ_ПРУЖИНЫ=TRUE,Торсионные_пружины_Prestige+1,1),0)</f>
        <v>147690</v>
      </c>
      <c r="C86" s="176">
        <f t="shared" si="107"/>
        <v>149898</v>
      </c>
      <c r="D86" s="176">
        <f t="shared" si="107"/>
        <v>161475</v>
      </c>
      <c r="E86" s="176">
        <f t="shared" si="107"/>
        <v>139813</v>
      </c>
      <c r="F86" s="176">
        <f t="shared" si="107"/>
        <v>147989</v>
      </c>
      <c r="G86" s="176">
        <f t="shared" si="107"/>
        <v>159744</v>
      </c>
      <c r="H86" s="176">
        <f t="shared" si="107"/>
        <v>158670</v>
      </c>
      <c r="I86" s="176">
        <f t="shared" si="107"/>
        <v>167263</v>
      </c>
      <c r="J86" s="176">
        <f t="shared" si="107"/>
        <v>182002</v>
      </c>
      <c r="K86" s="174">
        <f t="shared" ref="K86:K92" si="108">ROUND(K194*РАСЧЕТНЫЙ_КОЭФФИЦИЕНТ,0)</f>
        <v>196383</v>
      </c>
      <c r="L86" s="174">
        <f t="shared" si="105"/>
        <v>222341</v>
      </c>
      <c r="M86" s="174">
        <f t="shared" si="102"/>
        <v>231889</v>
      </c>
      <c r="N86" s="174">
        <f t="shared" ref="N86:Y86" si="109">ROUND(N194*РАСЧЕТНЫЙ_КОЭФФИЦИЕНТ,0)</f>
        <v>233739</v>
      </c>
      <c r="O86" s="174">
        <f t="shared" si="109"/>
        <v>236901</v>
      </c>
      <c r="P86" s="174">
        <f t="shared" si="109"/>
        <v>246031</v>
      </c>
      <c r="Q86" s="174">
        <f t="shared" si="109"/>
        <v>248060</v>
      </c>
      <c r="R86" s="174">
        <f t="shared" si="109"/>
        <v>251998</v>
      </c>
      <c r="S86" s="174">
        <f t="shared" si="109"/>
        <v>257608</v>
      </c>
      <c r="T86" s="174">
        <f t="shared" si="109"/>
        <v>263873</v>
      </c>
      <c r="U86" s="174">
        <f t="shared" si="109"/>
        <v>277777</v>
      </c>
      <c r="V86" s="174">
        <f t="shared" si="109"/>
        <v>285893</v>
      </c>
      <c r="W86" s="174">
        <f t="shared" si="109"/>
        <v>287086</v>
      </c>
      <c r="X86" s="174">
        <f t="shared" si="109"/>
        <v>300811</v>
      </c>
      <c r="Y86" s="175">
        <f t="shared" si="109"/>
        <v>310179</v>
      </c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</row>
    <row r="87" spans="1:36" x14ac:dyDescent="0.25">
      <c r="A87" s="69">
        <v>2625</v>
      </c>
      <c r="B87" s="176">
        <f t="shared" ref="B87:I88" si="110">ROUND(B195*РАСЧЕТНЫЙ_КОЭФФИЦИЕНТ*IF(ТОРСИОННЫЕ_ПРУЖИНЫ=TRUE,Торсионные_пружины_Prestige+1,1),0)</f>
        <v>148406</v>
      </c>
      <c r="C87" s="176">
        <f t="shared" si="110"/>
        <v>150972</v>
      </c>
      <c r="D87" s="176">
        <f t="shared" si="110"/>
        <v>164041</v>
      </c>
      <c r="E87" s="176">
        <f t="shared" si="110"/>
        <v>140709</v>
      </c>
      <c r="F87" s="176">
        <f t="shared" si="110"/>
        <v>148168</v>
      </c>
      <c r="G87" s="176">
        <f t="shared" si="110"/>
        <v>160818</v>
      </c>
      <c r="H87" s="176">
        <f t="shared" si="110"/>
        <v>160162</v>
      </c>
      <c r="I87" s="176">
        <f t="shared" si="110"/>
        <v>168993</v>
      </c>
      <c r="J87" s="174">
        <f t="shared" ref="J87:J92" si="111">ROUND(J195*РАСЧЕТНЫЙ_КОЭФФИЦИЕНТ,0)</f>
        <v>181047</v>
      </c>
      <c r="K87" s="174">
        <f t="shared" si="108"/>
        <v>196801</v>
      </c>
      <c r="L87" s="174">
        <f t="shared" si="105"/>
        <v>224012</v>
      </c>
      <c r="M87" s="174">
        <f t="shared" si="102"/>
        <v>232306</v>
      </c>
      <c r="N87" s="174">
        <f t="shared" ref="N87:Y87" si="112">ROUND(N195*РАСЧЕТНЫЙ_КОЭФФИЦИЕНТ,0)</f>
        <v>237498</v>
      </c>
      <c r="O87" s="174">
        <f t="shared" si="112"/>
        <v>238333</v>
      </c>
      <c r="P87" s="174">
        <f t="shared" si="112"/>
        <v>250805</v>
      </c>
      <c r="Q87" s="174">
        <f t="shared" si="112"/>
        <v>251998</v>
      </c>
      <c r="R87" s="174">
        <f t="shared" si="112"/>
        <v>254087</v>
      </c>
      <c r="S87" s="174">
        <f t="shared" si="112"/>
        <v>259517</v>
      </c>
      <c r="T87" s="174">
        <f t="shared" si="112"/>
        <v>266738</v>
      </c>
      <c r="U87" s="174">
        <f t="shared" si="112"/>
        <v>279866</v>
      </c>
      <c r="V87" s="174">
        <f t="shared" si="112"/>
        <v>287742</v>
      </c>
      <c r="W87" s="174">
        <f t="shared" si="112"/>
        <v>291263</v>
      </c>
      <c r="X87" s="174">
        <f t="shared" si="112"/>
        <v>304988</v>
      </c>
      <c r="Y87" s="175">
        <f t="shared" si="112"/>
        <v>317400</v>
      </c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</row>
    <row r="88" spans="1:36" x14ac:dyDescent="0.25">
      <c r="A88" s="69">
        <v>2700</v>
      </c>
      <c r="B88" s="176">
        <f t="shared" si="110"/>
        <v>149421</v>
      </c>
      <c r="C88" s="176">
        <f t="shared" si="110"/>
        <v>150555</v>
      </c>
      <c r="D88" s="176">
        <f t="shared" si="110"/>
        <v>163384</v>
      </c>
      <c r="E88" s="176">
        <f t="shared" si="110"/>
        <v>143274</v>
      </c>
      <c r="F88" s="176">
        <f t="shared" si="110"/>
        <v>150972</v>
      </c>
      <c r="G88" s="176">
        <f t="shared" si="110"/>
        <v>162728</v>
      </c>
      <c r="H88" s="176">
        <f t="shared" si="110"/>
        <v>167860</v>
      </c>
      <c r="I88" s="176">
        <f t="shared" si="110"/>
        <v>176035</v>
      </c>
      <c r="J88" s="174">
        <f t="shared" si="111"/>
        <v>182062</v>
      </c>
      <c r="K88" s="174">
        <f t="shared" si="108"/>
        <v>196801</v>
      </c>
      <c r="L88" s="174">
        <f t="shared" si="105"/>
        <v>226100</v>
      </c>
      <c r="M88" s="174">
        <f t="shared" si="102"/>
        <v>237916</v>
      </c>
      <c r="N88" s="174">
        <f t="shared" ref="N88:Y88" si="113">ROUND(N196*РАСЧЕТНЫЙ_КОЭФФИЦИЕНТ,0)</f>
        <v>235827</v>
      </c>
      <c r="O88" s="174">
        <f t="shared" si="113"/>
        <v>238095</v>
      </c>
      <c r="P88" s="174">
        <f t="shared" si="113"/>
        <v>255758</v>
      </c>
      <c r="Q88" s="174">
        <f t="shared" si="113"/>
        <v>260114</v>
      </c>
      <c r="R88" s="174">
        <f t="shared" si="113"/>
        <v>262620</v>
      </c>
      <c r="S88" s="174">
        <f t="shared" si="113"/>
        <v>265544</v>
      </c>
      <c r="T88" s="174">
        <f t="shared" si="113"/>
        <v>275510</v>
      </c>
      <c r="U88" s="174">
        <f t="shared" si="113"/>
        <v>287504</v>
      </c>
      <c r="V88" s="174">
        <f t="shared" si="113"/>
        <v>288996</v>
      </c>
      <c r="W88" s="174">
        <f t="shared" si="113"/>
        <v>292516</v>
      </c>
      <c r="X88" s="174">
        <f t="shared" si="113"/>
        <v>310358</v>
      </c>
      <c r="Y88" s="175">
        <f t="shared" si="113"/>
        <v>320145</v>
      </c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</row>
    <row r="89" spans="1:36" x14ac:dyDescent="0.25">
      <c r="A89" s="69">
        <v>2850</v>
      </c>
      <c r="B89" s="176">
        <f t="shared" ref="B89:G89" si="114">ROUND(B197*РАСЧЕТНЫЙ_КОЭФФИЦИЕНТ*IF(ТОРСИОННЫЕ_ПРУЖИНЫ=TRUE,Торсионные_пружины_Prestige+1,1),0)</f>
        <v>170426</v>
      </c>
      <c r="C89" s="176">
        <f t="shared" si="114"/>
        <v>174304</v>
      </c>
      <c r="D89" s="176">
        <f t="shared" si="114"/>
        <v>179436</v>
      </c>
      <c r="E89" s="176">
        <f t="shared" si="114"/>
        <v>162967</v>
      </c>
      <c r="F89" s="176">
        <f t="shared" si="114"/>
        <v>170903</v>
      </c>
      <c r="G89" s="176">
        <f t="shared" si="114"/>
        <v>194474</v>
      </c>
      <c r="H89" s="174">
        <f t="shared" ref="H89:I92" si="115">ROUND(H197*РАСЧЕТНЫЙ_КОЭФФИЦИЕНТ,0)</f>
        <v>177885</v>
      </c>
      <c r="I89" s="174">
        <f t="shared" si="115"/>
        <v>218582</v>
      </c>
      <c r="J89" s="174">
        <f t="shared" si="111"/>
        <v>221923</v>
      </c>
      <c r="K89" s="174">
        <f t="shared" si="108"/>
        <v>224012</v>
      </c>
      <c r="L89" s="174">
        <f t="shared" si="105"/>
        <v>237677</v>
      </c>
      <c r="M89" s="174">
        <f t="shared" si="102"/>
        <v>249731</v>
      </c>
      <c r="N89" s="174">
        <f t="shared" ref="N89:Y89" si="116">ROUND(N197*РАСЧЕТНЫЙ_КОЭФФИЦИЕНТ,0)</f>
        <v>252834</v>
      </c>
      <c r="O89" s="174">
        <f t="shared" si="116"/>
        <v>258682</v>
      </c>
      <c r="P89" s="174">
        <f t="shared" si="116"/>
        <v>265305</v>
      </c>
      <c r="Q89" s="174">
        <f t="shared" si="116"/>
        <v>289413</v>
      </c>
      <c r="R89" s="174">
        <f t="shared" si="116"/>
        <v>287504</v>
      </c>
      <c r="S89" s="174">
        <f t="shared" si="116"/>
        <v>287504</v>
      </c>
      <c r="T89" s="174">
        <f t="shared" si="116"/>
        <v>296455</v>
      </c>
      <c r="U89" s="174">
        <f t="shared" si="116"/>
        <v>307673</v>
      </c>
      <c r="V89" s="174">
        <f t="shared" si="116"/>
        <v>312029</v>
      </c>
      <c r="W89" s="174">
        <f t="shared" si="116"/>
        <v>319309</v>
      </c>
      <c r="X89" s="174">
        <f t="shared" si="116"/>
        <v>324501</v>
      </c>
      <c r="Y89" s="175">
        <f t="shared" si="116"/>
        <v>338166</v>
      </c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</row>
    <row r="90" spans="1:36" x14ac:dyDescent="0.25">
      <c r="A90" s="69">
        <v>2975</v>
      </c>
      <c r="B90" s="176">
        <f>ROUND(B198*РАСЧЕТНЫЙ_КОЭФФИЦИЕНТ*IF(ТОРСИОННЫЕ_ПРУЖИНЫ=TRUE,Торсионные_пружины_Prestige+1,1),0)</f>
        <v>172514</v>
      </c>
      <c r="C90" s="176">
        <f>ROUND(C198*РАСЧЕТНЫЙ_КОЭФФИЦИЕНТ*IF(ТОРСИОННЫЕ_ПРУЖИНЫ=TRUE,Торсионные_пружины_Prestige+1,1),0)</f>
        <v>174722</v>
      </c>
      <c r="D90" s="176">
        <f>ROUND(D198*РАСЧЕТНЫЙ_КОЭФФИЦИЕНТ*IF(ТОРСИОННЫЕ_ПРУЖИНЫ=TRUE,Торсионные_пружины_Prestige+1,1),0)</f>
        <v>184150</v>
      </c>
      <c r="E90" s="176">
        <f>ROUND(E198*РАСЧЕТНЫЙ_КОЭФФИЦИЕНТ*IF(ТОРСИОННЫЕ_ПРУЖИНЫ=TRUE,Торсионные_пружины_Prestige+1,1),0)</f>
        <v>182659</v>
      </c>
      <c r="F90" s="176">
        <f>ROUND(F198*РАСЧЕТНЫЙ_КОЭФФИЦИЕНТ*IF(ТОРСИОННЫЕ_ПРУЖИНЫ=TRUE,Торсионные_пружины_Prestige+1,1),0)</f>
        <v>188865</v>
      </c>
      <c r="G90" s="174">
        <f>ROUND(G198*РАСЧЕТНЫЙ_КОЭФФИЦИЕНТ,0)</f>
        <v>196383</v>
      </c>
      <c r="H90" s="174">
        <f t="shared" si="115"/>
        <v>199307</v>
      </c>
      <c r="I90" s="174">
        <f t="shared" si="115"/>
        <v>217149</v>
      </c>
      <c r="J90" s="174">
        <f t="shared" si="111"/>
        <v>222341</v>
      </c>
      <c r="K90" s="174">
        <f t="shared" si="108"/>
        <v>226697</v>
      </c>
      <c r="L90" s="174">
        <f t="shared" si="105"/>
        <v>244539</v>
      </c>
      <c r="M90" s="174">
        <f t="shared" si="102"/>
        <v>257429</v>
      </c>
      <c r="N90" s="174">
        <f t="shared" ref="N90:Y90" si="117">ROUND(N198*РАСЧЕТНЫЙ_КОЭФФИЦИЕНТ,0)</f>
        <v>260353</v>
      </c>
      <c r="O90" s="174">
        <f t="shared" si="117"/>
        <v>266738</v>
      </c>
      <c r="P90" s="174">
        <f t="shared" si="117"/>
        <v>278613</v>
      </c>
      <c r="Q90" s="174">
        <f t="shared" si="117"/>
        <v>296872</v>
      </c>
      <c r="R90" s="174">
        <f t="shared" si="117"/>
        <v>295023</v>
      </c>
      <c r="S90" s="174">
        <f t="shared" si="117"/>
        <v>296634</v>
      </c>
      <c r="T90" s="174">
        <f t="shared" si="117"/>
        <v>305585</v>
      </c>
      <c r="U90" s="174">
        <f t="shared" si="117"/>
        <v>317400</v>
      </c>
      <c r="V90" s="174">
        <f t="shared" si="117"/>
        <v>320145</v>
      </c>
      <c r="W90" s="174">
        <f t="shared" si="117"/>
        <v>327365</v>
      </c>
      <c r="X90" s="174">
        <f t="shared" si="117"/>
        <v>334884</v>
      </c>
      <c r="Y90" s="175">
        <f t="shared" si="117"/>
        <v>347296</v>
      </c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</row>
    <row r="91" spans="1:36" x14ac:dyDescent="0.25">
      <c r="A91" s="69">
        <v>3000</v>
      </c>
      <c r="B91" s="188">
        <f>ROUND(B199*РАСЧЕТНЫЙ_КОЭФФИЦИЕНТ*IF(ТОРСИОННЫЕ_ПРУЖИНЫ=TRUE,Торсионные_пружины_Prestige+1,1),0)</f>
        <v>174603</v>
      </c>
      <c r="C91" s="188">
        <f>ROUND(C199*РАСЧЕТНЫЙ_КОЭФФИЦИЕНТ*IF(ТОРСИОННЫЕ_ПРУЖИНЫ=TRUE,Торсионные_пружины_Prestige+1,1),0)</f>
        <v>175199</v>
      </c>
      <c r="D91" s="188">
        <f>ROUND(D199*РАСЧЕТНЫЙ_КОЭФФИЦИЕНТ*IF(ТОРСИОННЫЕ_ПРУЖИНЫ=TRUE,Торсионные_пружины_Prestige+1,1),0)</f>
        <v>188865</v>
      </c>
      <c r="E91" s="188">
        <f>ROUND(E199*РАСЧЕТНЫЙ_КОЭФФИЦИЕНТ*IF(ТОРСИОННЫЕ_ПРУЖИНЫ=TRUE,Торсионные_пружины_Prestige+1,1),0)</f>
        <v>202172</v>
      </c>
      <c r="F91" s="178">
        <f>ROUND(F199*РАСЧЕТНЫЙ_КОЭФФИЦИЕНТ,0)</f>
        <v>200739</v>
      </c>
      <c r="G91" s="178">
        <f>ROUND(G199*РАСЧЕТНЫЙ_КОЭФФИЦИЕНТ,0)</f>
        <v>204499</v>
      </c>
      <c r="H91" s="178">
        <f t="shared" si="115"/>
        <v>220909</v>
      </c>
      <c r="I91" s="178">
        <f t="shared" si="115"/>
        <v>215896</v>
      </c>
      <c r="J91" s="178">
        <f t="shared" si="111"/>
        <v>223176</v>
      </c>
      <c r="K91" s="178">
        <f t="shared" si="108"/>
        <v>229621</v>
      </c>
      <c r="L91" s="178">
        <f t="shared" si="105"/>
        <v>251402</v>
      </c>
      <c r="M91" s="178">
        <f t="shared" si="102"/>
        <v>264709</v>
      </c>
      <c r="N91" s="178">
        <f t="shared" ref="N91:Y91" si="118">ROUND(N199*РАСЧЕТНЫЙ_КОЭФФИЦИЕНТ,0)</f>
        <v>267991</v>
      </c>
      <c r="O91" s="178">
        <f t="shared" si="118"/>
        <v>274435</v>
      </c>
      <c r="P91" s="178">
        <f t="shared" si="118"/>
        <v>291681</v>
      </c>
      <c r="Q91" s="178">
        <f t="shared" si="118"/>
        <v>304152</v>
      </c>
      <c r="R91" s="178">
        <f t="shared" si="118"/>
        <v>302243</v>
      </c>
      <c r="S91" s="178">
        <f t="shared" si="118"/>
        <v>306002</v>
      </c>
      <c r="T91" s="178">
        <f t="shared" si="118"/>
        <v>314715</v>
      </c>
      <c r="U91" s="178">
        <f t="shared" si="118"/>
        <v>327186</v>
      </c>
      <c r="V91" s="178">
        <f t="shared" si="118"/>
        <v>328618</v>
      </c>
      <c r="W91" s="178">
        <f t="shared" si="118"/>
        <v>335719</v>
      </c>
      <c r="X91" s="178">
        <f t="shared" si="118"/>
        <v>345267</v>
      </c>
      <c r="Y91" s="179">
        <f t="shared" si="118"/>
        <v>356426</v>
      </c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</row>
    <row r="92" spans="1:36" ht="15.75" thickBot="1" x14ac:dyDescent="0.3">
      <c r="A92" s="70">
        <v>3150</v>
      </c>
      <c r="B92" s="189">
        <f>ROUND(B200*РАСЧЕТНЫЙ_КОЭФФИЦИЕНТ,0)</f>
        <v>188566</v>
      </c>
      <c r="C92" s="189">
        <f>ROUND(C200*РАСЧЕТНЫЙ_КОЭФФИЦИЕНТ,0)</f>
        <v>189342</v>
      </c>
      <c r="D92" s="189">
        <f>ROUND(D200*РАСЧЕТНЫЙ_КОЭФФИЦИЕНТ,0)</f>
        <v>204081</v>
      </c>
      <c r="E92" s="189">
        <f>ROUND(E200*РАСЧЕТНЫЙ_КОЭФФИЦИЕНТ,0)</f>
        <v>218224</v>
      </c>
      <c r="F92" s="189">
        <f>ROUND(F200*РАСЧЕТНЫЙ_КОЭФФИЦИЕНТ,0)</f>
        <v>212913</v>
      </c>
      <c r="G92" s="189">
        <f>ROUND(G200*РАСЧЕТНЫЙ_КОЭФФИЦИЕНТ,0)</f>
        <v>216732</v>
      </c>
      <c r="H92" s="189">
        <f t="shared" si="115"/>
        <v>234276</v>
      </c>
      <c r="I92" s="189">
        <f t="shared" si="115"/>
        <v>228965</v>
      </c>
      <c r="J92" s="189">
        <f t="shared" si="111"/>
        <v>236603</v>
      </c>
      <c r="K92" s="189">
        <f t="shared" si="108"/>
        <v>243465</v>
      </c>
      <c r="L92" s="189">
        <f t="shared" si="105"/>
        <v>266857</v>
      </c>
      <c r="M92" s="189">
        <f t="shared" si="102"/>
        <v>280820</v>
      </c>
      <c r="N92" s="189">
        <f t="shared" ref="N92:Y92" si="119">ROUND(N200*РАСЧЕТНЫЙ_КОЭФФИЦИЕНТ,0)</f>
        <v>284401</v>
      </c>
      <c r="O92" s="189">
        <f t="shared" si="119"/>
        <v>291263</v>
      </c>
      <c r="P92" s="189">
        <f t="shared" si="119"/>
        <v>309344</v>
      </c>
      <c r="Q92" s="189">
        <f t="shared" si="119"/>
        <v>322830</v>
      </c>
      <c r="R92" s="189">
        <f t="shared" si="119"/>
        <v>320801</v>
      </c>
      <c r="S92" s="189">
        <f t="shared" si="119"/>
        <v>324561</v>
      </c>
      <c r="T92" s="189">
        <f t="shared" si="119"/>
        <v>333750</v>
      </c>
      <c r="U92" s="189">
        <f t="shared" si="119"/>
        <v>347236</v>
      </c>
      <c r="V92" s="189">
        <f t="shared" si="119"/>
        <v>348489</v>
      </c>
      <c r="W92" s="189">
        <f t="shared" si="119"/>
        <v>356128</v>
      </c>
      <c r="X92" s="189">
        <f t="shared" si="119"/>
        <v>366332</v>
      </c>
      <c r="Y92" s="190">
        <f t="shared" si="119"/>
        <v>378266</v>
      </c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</row>
    <row r="93" spans="1:36" ht="2.2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</row>
    <row r="94" spans="1:36" ht="18.75" x14ac:dyDescent="0.3">
      <c r="A94" s="60"/>
      <c r="B94" s="184" t="str">
        <f>IF(ТОРСИОННЫЕ_ПРУЖИНЫ=TRUE,"указаны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"&amp;Торсионные_пружины_Prestige*100&amp;"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</row>
    <row r="95" spans="1:36" x14ac:dyDescent="0.25">
      <c r="A95" s="63" t="s">
        <v>212</v>
      </c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</row>
    <row r="96" spans="1:36" ht="28.5" customHeight="1" x14ac:dyDescent="0.25">
      <c r="A96" s="638" t="s">
        <v>536</v>
      </c>
      <c r="B96" s="638"/>
      <c r="C96" s="638"/>
      <c r="D96" s="638"/>
      <c r="E96" s="638"/>
      <c r="F96" s="638"/>
      <c r="G96" s="638"/>
      <c r="H96" s="638"/>
      <c r="I96" s="638"/>
      <c r="J96" s="638"/>
      <c r="K96" s="638"/>
      <c r="L96" s="638"/>
      <c r="M96" s="638"/>
      <c r="N96" s="638"/>
      <c r="O96" s="638"/>
      <c r="P96" s="638"/>
      <c r="Q96" s="638"/>
      <c r="R96" s="638"/>
      <c r="S96" s="638"/>
      <c r="T96" s="638"/>
      <c r="U96" s="638"/>
      <c r="V96" s="638"/>
      <c r="W96" s="638"/>
      <c r="X96" s="638"/>
      <c r="Y96" s="638"/>
      <c r="Z96" s="638"/>
      <c r="AA96" s="638"/>
      <c r="AB96" s="638"/>
      <c r="AC96" s="638"/>
      <c r="AD96" s="638"/>
      <c r="AE96" s="638"/>
      <c r="AF96" s="638"/>
      <c r="AG96" s="638"/>
      <c r="AH96" s="638"/>
      <c r="AI96" s="638"/>
      <c r="AJ96" s="638"/>
    </row>
    <row r="97" spans="1:36" ht="15.75" x14ac:dyDescent="0.25">
      <c r="A97" s="639" t="s">
        <v>90</v>
      </c>
      <c r="B97" s="639"/>
      <c r="C97" s="639"/>
      <c r="D97" s="639"/>
      <c r="E97" s="639"/>
      <c r="F97" s="639"/>
      <c r="G97" s="639"/>
      <c r="H97" s="639"/>
      <c r="I97" s="639"/>
      <c r="J97" s="639"/>
      <c r="K97" s="639"/>
      <c r="L97" s="639"/>
      <c r="M97" s="639"/>
      <c r="N97" s="639"/>
      <c r="O97" s="639"/>
      <c r="P97" s="639"/>
      <c r="Q97" s="639"/>
      <c r="R97" s="639"/>
      <c r="S97" s="639"/>
      <c r="T97" s="639"/>
      <c r="U97" s="639"/>
      <c r="V97" s="639"/>
      <c r="W97" s="639"/>
      <c r="X97" s="639"/>
      <c r="Y97" s="639"/>
      <c r="Z97" s="639"/>
      <c r="AA97" s="639"/>
      <c r="AB97" s="639"/>
      <c r="AC97" s="639"/>
      <c r="AD97" s="639"/>
      <c r="AE97" s="639"/>
      <c r="AF97" s="639"/>
      <c r="AG97" s="639"/>
      <c r="AH97" s="639"/>
      <c r="AI97" s="639"/>
      <c r="AJ97" s="639"/>
    </row>
    <row r="98" spans="1:36" ht="14.65" customHeight="1" x14ac:dyDescent="0.25">
      <c r="A98" s="640" t="s">
        <v>91</v>
      </c>
      <c r="B98" s="640"/>
      <c r="C98" s="640"/>
      <c r="D98" s="640"/>
      <c r="E98" s="640"/>
      <c r="F98" s="640"/>
      <c r="G98" s="640"/>
      <c r="H98" s="640"/>
      <c r="I98" s="640"/>
      <c r="J98" s="640"/>
      <c r="K98" s="640"/>
      <c r="L98" s="640"/>
      <c r="M98" s="640"/>
      <c r="N98" s="640"/>
      <c r="O98" s="640"/>
      <c r="P98" s="640"/>
      <c r="Q98" s="640"/>
      <c r="R98" s="640"/>
      <c r="S98" s="640"/>
      <c r="T98" s="640"/>
      <c r="U98" s="640"/>
      <c r="V98" s="640"/>
      <c r="W98" s="640"/>
      <c r="X98" s="640"/>
      <c r="Y98" s="640"/>
      <c r="Z98" s="640"/>
      <c r="AA98" s="640"/>
      <c r="AB98" s="640"/>
      <c r="AC98" s="640"/>
      <c r="AD98" s="640"/>
      <c r="AE98" s="640"/>
      <c r="AF98" s="640"/>
      <c r="AG98" s="640"/>
      <c r="AH98" s="640"/>
      <c r="AI98" s="640"/>
      <c r="AJ98" s="640"/>
    </row>
    <row r="99" spans="1:36" ht="14.65" customHeight="1" x14ac:dyDescent="0.25">
      <c r="A99" s="641" t="s">
        <v>92</v>
      </c>
      <c r="B99" s="641"/>
      <c r="C99" s="641"/>
      <c r="D99" s="641"/>
      <c r="E99" s="641"/>
      <c r="F99" s="641"/>
      <c r="G99" s="641"/>
      <c r="H99" s="641"/>
      <c r="I99" s="641"/>
      <c r="J99" s="641"/>
      <c r="K99" s="641"/>
      <c r="L99" s="641"/>
      <c r="M99" s="641"/>
      <c r="N99" s="641"/>
      <c r="O99" s="641"/>
      <c r="P99" s="641"/>
      <c r="Q99" s="641"/>
      <c r="R99" s="641"/>
      <c r="S99" s="641"/>
      <c r="T99" s="641"/>
      <c r="U99" s="641"/>
      <c r="V99" s="641"/>
      <c r="W99" s="641"/>
      <c r="X99" s="641"/>
      <c r="Y99" s="641"/>
      <c r="Z99" s="641"/>
      <c r="AA99" s="641"/>
      <c r="AB99" s="641"/>
      <c r="AC99" s="641"/>
      <c r="AD99" s="641"/>
      <c r="AE99" s="641"/>
      <c r="AF99" s="641"/>
      <c r="AG99" s="641"/>
      <c r="AH99" s="641"/>
      <c r="AI99" s="641"/>
      <c r="AJ99" s="641"/>
    </row>
    <row r="100" spans="1:36" ht="14.65" customHeight="1" x14ac:dyDescent="0.25">
      <c r="A100" s="640" t="s">
        <v>93</v>
      </c>
      <c r="B100" s="640"/>
      <c r="C100" s="640"/>
      <c r="D100" s="640"/>
      <c r="E100" s="640"/>
      <c r="F100" s="640"/>
      <c r="G100" s="640"/>
      <c r="H100" s="640"/>
      <c r="I100" s="640"/>
      <c r="J100" s="640"/>
      <c r="K100" s="640"/>
      <c r="L100" s="640"/>
      <c r="M100" s="640"/>
      <c r="N100" s="640"/>
      <c r="O100" s="640"/>
      <c r="P100" s="640"/>
      <c r="Q100" s="640"/>
      <c r="R100" s="640"/>
      <c r="S100" s="640"/>
      <c r="T100" s="640"/>
      <c r="U100" s="640"/>
      <c r="V100" s="640"/>
      <c r="W100" s="640"/>
      <c r="X100" s="640"/>
      <c r="Y100" s="640"/>
      <c r="Z100" s="640"/>
      <c r="AA100" s="640"/>
      <c r="AB100" s="640"/>
      <c r="AC100" s="640"/>
      <c r="AD100" s="640"/>
      <c r="AE100" s="640"/>
      <c r="AF100" s="640"/>
      <c r="AG100" s="640"/>
      <c r="AH100" s="640"/>
      <c r="AI100" s="640"/>
      <c r="AJ100" s="640"/>
    </row>
    <row r="101" spans="1:36" x14ac:dyDescent="0.25">
      <c r="A101" s="642" t="s">
        <v>94</v>
      </c>
      <c r="B101" s="642"/>
      <c r="C101" s="642"/>
      <c r="D101" s="642"/>
      <c r="E101" s="642"/>
      <c r="F101" s="642"/>
      <c r="G101" s="642"/>
      <c r="H101" s="642"/>
      <c r="I101" s="642"/>
      <c r="J101" s="642"/>
      <c r="K101" s="642"/>
      <c r="L101" s="642"/>
      <c r="M101" s="642"/>
      <c r="N101" s="642"/>
      <c r="O101" s="642"/>
      <c r="P101" s="642"/>
      <c r="Q101" s="642"/>
      <c r="R101" s="642"/>
      <c r="S101" s="642"/>
      <c r="T101" s="642"/>
      <c r="U101" s="642"/>
      <c r="V101" s="642"/>
      <c r="W101" s="642"/>
      <c r="X101" s="642"/>
      <c r="Y101" s="642"/>
      <c r="Z101" s="642"/>
      <c r="AA101" s="642"/>
      <c r="AB101" s="642"/>
      <c r="AC101" s="642"/>
      <c r="AD101" s="642"/>
      <c r="AE101" s="642"/>
      <c r="AF101" s="642"/>
      <c r="AG101" s="642"/>
      <c r="AH101" s="642"/>
      <c r="AI101" s="642"/>
      <c r="AJ101" s="642"/>
    </row>
    <row r="102" spans="1:36" ht="14.65" customHeight="1" x14ac:dyDescent="0.25">
      <c r="A102" s="640" t="s">
        <v>96</v>
      </c>
      <c r="B102" s="640"/>
      <c r="C102" s="640"/>
      <c r="D102" s="640"/>
      <c r="E102" s="640"/>
      <c r="F102" s="640"/>
      <c r="G102" s="640"/>
      <c r="H102" s="640"/>
      <c r="I102" s="640"/>
      <c r="J102" s="640"/>
      <c r="K102" s="640"/>
      <c r="L102" s="640"/>
      <c r="M102" s="640"/>
      <c r="N102" s="640"/>
      <c r="O102" s="640"/>
      <c r="P102" s="640"/>
      <c r="Q102" s="640"/>
      <c r="R102" s="640"/>
      <c r="S102" s="640"/>
      <c r="T102" s="640"/>
      <c r="U102" s="640"/>
      <c r="V102" s="640"/>
      <c r="W102" s="640"/>
      <c r="X102" s="640"/>
      <c r="Y102" s="640"/>
      <c r="Z102" s="640"/>
      <c r="AA102" s="640"/>
      <c r="AB102" s="640"/>
      <c r="AC102" s="640"/>
      <c r="AD102" s="640"/>
      <c r="AE102" s="640"/>
      <c r="AF102" s="640"/>
      <c r="AG102" s="640"/>
      <c r="AH102" s="640"/>
      <c r="AI102" s="640"/>
      <c r="AJ102" s="640"/>
    </row>
    <row r="103" spans="1:36" x14ac:dyDescent="0.25">
      <c r="A103" s="238" t="s">
        <v>95</v>
      </c>
      <c r="B103" s="238"/>
      <c r="C103" s="238"/>
      <c r="D103" s="238"/>
      <c r="E103" s="238"/>
      <c r="F103" s="238"/>
      <c r="G103" s="238"/>
      <c r="H103" s="238"/>
      <c r="I103" s="238"/>
      <c r="J103" s="238"/>
      <c r="K103" s="238"/>
      <c r="L103" s="238"/>
      <c r="M103" s="238"/>
      <c r="N103" s="238"/>
      <c r="O103" s="238"/>
      <c r="P103" s="238"/>
      <c r="Q103" s="238"/>
      <c r="R103" s="239"/>
      <c r="S103" s="238"/>
      <c r="T103" s="238" t="s">
        <v>128</v>
      </c>
      <c r="U103" s="238"/>
      <c r="V103" s="238"/>
      <c r="W103" s="238"/>
      <c r="X103" s="238"/>
      <c r="Y103" s="238"/>
      <c r="Z103" s="238"/>
      <c r="AA103" s="238"/>
      <c r="AB103" s="238"/>
      <c r="AC103" s="238"/>
      <c r="AD103" s="238"/>
      <c r="AE103" s="238"/>
      <c r="AF103" s="238"/>
      <c r="AG103" s="238"/>
      <c r="AH103" s="238"/>
      <c r="AI103" s="238"/>
      <c r="AJ103" s="238"/>
    </row>
    <row r="104" spans="1:36" x14ac:dyDescent="0.25">
      <c r="A104" s="240" t="s">
        <v>97</v>
      </c>
      <c r="B104" s="240"/>
      <c r="C104" s="240"/>
      <c r="D104" s="240"/>
      <c r="E104" s="240"/>
      <c r="F104" s="240"/>
      <c r="G104" s="240"/>
      <c r="H104" s="240"/>
      <c r="I104" s="240"/>
      <c r="J104" s="240"/>
      <c r="K104" s="240"/>
      <c r="L104" s="240"/>
      <c r="M104" s="240"/>
      <c r="N104" s="240"/>
      <c r="O104" s="240"/>
      <c r="P104" s="240"/>
      <c r="Q104" s="240"/>
      <c r="R104"/>
      <c r="S104" s="240"/>
      <c r="T104" s="240" t="s">
        <v>99</v>
      </c>
      <c r="U104" s="240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240"/>
      <c r="AI104" s="240"/>
      <c r="AJ104" s="240"/>
    </row>
    <row r="105" spans="1:36" x14ac:dyDescent="0.25">
      <c r="A105" s="238" t="s">
        <v>98</v>
      </c>
      <c r="B105" s="238"/>
      <c r="C105" s="238"/>
      <c r="D105" s="238"/>
      <c r="E105" s="238"/>
      <c r="F105" s="238"/>
      <c r="G105" s="238"/>
      <c r="H105" s="238"/>
      <c r="I105" s="238"/>
      <c r="J105" s="238"/>
      <c r="K105" s="238"/>
      <c r="L105" s="238"/>
      <c r="M105" s="238"/>
      <c r="N105" s="238"/>
      <c r="O105" s="238"/>
      <c r="P105" s="238"/>
      <c r="Q105" s="238"/>
      <c r="R105" s="239"/>
      <c r="S105" s="238"/>
      <c r="T105" s="238" t="s">
        <v>100</v>
      </c>
      <c r="U105" s="238"/>
      <c r="V105" s="238"/>
      <c r="W105" s="238"/>
      <c r="X105" s="238"/>
      <c r="Y105" s="238"/>
      <c r="Z105" s="238"/>
      <c r="AA105" s="238"/>
      <c r="AB105" s="238"/>
      <c r="AC105" s="238"/>
      <c r="AD105" s="238"/>
      <c r="AE105" s="238"/>
      <c r="AF105" s="238"/>
      <c r="AG105" s="238"/>
      <c r="AH105" s="238"/>
      <c r="AI105" s="238"/>
      <c r="AJ105" s="238"/>
    </row>
    <row r="106" spans="1:36" ht="27" customHeight="1" x14ac:dyDescent="0.25">
      <c r="A106" s="643" t="s">
        <v>586</v>
      </c>
      <c r="B106" s="643"/>
      <c r="C106" s="643"/>
      <c r="D106" s="643"/>
      <c r="E106" s="643"/>
      <c r="F106" s="643"/>
      <c r="G106" s="643"/>
      <c r="H106" s="643"/>
      <c r="I106" s="643"/>
      <c r="J106" s="643"/>
      <c r="K106" s="643"/>
      <c r="L106" s="643"/>
      <c r="M106" s="643"/>
      <c r="N106" s="643"/>
      <c r="O106" s="643"/>
      <c r="P106" s="643"/>
      <c r="Q106" s="643"/>
      <c r="R106" s="643"/>
      <c r="S106" s="643"/>
      <c r="T106" s="241" t="s">
        <v>101</v>
      </c>
      <c r="U106" s="24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240"/>
      <c r="AI106" s="240"/>
      <c r="AJ106" s="240"/>
    </row>
    <row r="107" spans="1:36" x14ac:dyDescent="0.25">
      <c r="A107" s="644" t="s">
        <v>102</v>
      </c>
      <c r="B107" s="644"/>
      <c r="C107" s="644"/>
      <c r="D107" s="644"/>
      <c r="E107" s="644"/>
      <c r="F107" s="644"/>
      <c r="G107" s="644"/>
      <c r="H107" s="644"/>
      <c r="I107" s="644"/>
      <c r="J107" s="644"/>
      <c r="K107" s="644"/>
      <c r="L107" s="644"/>
      <c r="M107" s="644"/>
      <c r="N107" s="644"/>
      <c r="O107" s="644"/>
      <c r="P107" s="644"/>
      <c r="Q107" s="644"/>
      <c r="R107" s="644"/>
      <c r="S107" s="644"/>
      <c r="T107" s="644" t="s">
        <v>103</v>
      </c>
      <c r="U107" s="644"/>
      <c r="V107" s="644"/>
      <c r="W107" s="644"/>
      <c r="X107" s="644"/>
      <c r="Y107" s="644"/>
      <c r="Z107" s="644"/>
      <c r="AA107" s="644"/>
      <c r="AB107" s="644"/>
      <c r="AC107" s="644"/>
      <c r="AD107" s="644"/>
      <c r="AE107" s="644"/>
      <c r="AF107" s="644"/>
      <c r="AG107" s="644"/>
      <c r="AH107" s="644"/>
      <c r="AI107" s="644"/>
      <c r="AJ107" s="644"/>
    </row>
    <row r="108" spans="1:36" ht="14.65" customHeight="1" x14ac:dyDescent="0.25">
      <c r="A108" s="637" t="s">
        <v>133</v>
      </c>
      <c r="B108" s="637"/>
      <c r="C108" s="637"/>
      <c r="D108" s="637"/>
      <c r="E108" s="637"/>
      <c r="F108" s="637"/>
      <c r="G108" s="637"/>
      <c r="H108" s="637"/>
      <c r="I108" s="637"/>
      <c r="J108" s="637"/>
      <c r="K108" s="637"/>
      <c r="L108" s="637"/>
      <c r="M108" s="637"/>
      <c r="N108" s="637"/>
      <c r="O108" s="637"/>
      <c r="P108" s="637"/>
      <c r="Q108" s="637"/>
      <c r="R108" s="637"/>
      <c r="S108" s="637"/>
      <c r="T108" s="637" t="s">
        <v>104</v>
      </c>
      <c r="U108" s="637"/>
      <c r="V108" s="637"/>
      <c r="W108" s="637"/>
      <c r="X108" s="637"/>
      <c r="Y108" s="637"/>
      <c r="Z108" s="637"/>
      <c r="AA108" s="637"/>
      <c r="AB108" s="637"/>
      <c r="AC108" s="637"/>
      <c r="AD108" s="637"/>
      <c r="AE108" s="637"/>
      <c r="AF108" s="637"/>
      <c r="AG108" s="637"/>
      <c r="AH108" s="637"/>
      <c r="AI108" s="637"/>
      <c r="AJ108" s="637"/>
    </row>
    <row r="109" spans="1:36" ht="14.65" customHeight="1" x14ac:dyDescent="0.25">
      <c r="A109" s="242" t="s">
        <v>132</v>
      </c>
      <c r="B109" s="242"/>
      <c r="C109" s="242"/>
      <c r="D109" s="242"/>
      <c r="E109" s="242"/>
      <c r="F109" s="242"/>
      <c r="G109" s="242"/>
      <c r="H109" s="242"/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635" t="s">
        <v>105</v>
      </c>
      <c r="U109" s="635"/>
      <c r="V109" s="635"/>
      <c r="W109" s="635"/>
      <c r="X109" s="635"/>
      <c r="Y109" s="635"/>
      <c r="Z109" s="635"/>
      <c r="AA109" s="635"/>
      <c r="AB109" s="635"/>
      <c r="AC109" s="635"/>
      <c r="AD109" s="635"/>
      <c r="AE109" s="635"/>
      <c r="AF109" s="635"/>
      <c r="AG109" s="635"/>
      <c r="AH109" s="635"/>
      <c r="AI109" s="635"/>
      <c r="AJ109" s="635"/>
    </row>
    <row r="110" spans="1:36" ht="15.75" x14ac:dyDescent="0.25">
      <c r="A110" s="627" t="s">
        <v>707</v>
      </c>
      <c r="B110" s="627"/>
      <c r="C110" s="627"/>
      <c r="D110" s="627"/>
      <c r="E110" s="627"/>
      <c r="F110" s="627"/>
      <c r="G110" s="627"/>
      <c r="H110" s="627"/>
      <c r="I110" s="627"/>
      <c r="J110" s="627"/>
      <c r="K110" s="627"/>
      <c r="L110" s="627"/>
      <c r="M110" s="627"/>
      <c r="N110" s="627"/>
      <c r="O110" s="627"/>
      <c r="P110" s="627"/>
      <c r="Q110" s="627"/>
      <c r="R110" s="627"/>
      <c r="S110" s="627"/>
      <c r="T110" s="627"/>
      <c r="U110" s="627"/>
      <c r="V110" s="627"/>
      <c r="W110" s="627"/>
      <c r="X110" s="627"/>
      <c r="Y110" s="627"/>
      <c r="Z110" s="627"/>
      <c r="AA110" s="627"/>
      <c r="AB110" s="627"/>
      <c r="AC110" s="627"/>
      <c r="AD110" s="627"/>
      <c r="AE110" s="627"/>
      <c r="AF110" s="627"/>
      <c r="AG110" s="627"/>
      <c r="AH110" s="627"/>
      <c r="AI110" s="627"/>
      <c r="AJ110" s="627"/>
    </row>
    <row r="111" spans="1:36" ht="3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</row>
    <row r="112" spans="1:36" ht="15.75" x14ac:dyDescent="0.25">
      <c r="A112" s="14"/>
      <c r="B112" s="14"/>
      <c r="C112" s="14"/>
      <c r="D112" s="78" t="s">
        <v>112</v>
      </c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78" t="s">
        <v>118</v>
      </c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</row>
    <row r="113" spans="1:36" ht="13.5" customHeight="1" x14ac:dyDescent="0.25">
      <c r="A113" s="14"/>
      <c r="B113" s="14"/>
      <c r="C113" s="14"/>
      <c r="D113" s="634" t="s">
        <v>706</v>
      </c>
      <c r="E113" s="634"/>
      <c r="F113" s="634"/>
      <c r="G113" s="634"/>
      <c r="H113" s="634"/>
      <c r="I113" s="634"/>
      <c r="J113" s="634"/>
      <c r="K113" s="634"/>
      <c r="L113" s="634"/>
      <c r="M113" s="634"/>
      <c r="N113" s="634"/>
      <c r="O113" s="634"/>
      <c r="P113" s="634"/>
      <c r="Q113" s="634"/>
      <c r="R113" s="634"/>
      <c r="S113" s="634"/>
      <c r="T113" s="634"/>
      <c r="U113" s="14"/>
      <c r="V113" s="14"/>
      <c r="W113" s="14"/>
      <c r="X113" s="636" t="s">
        <v>119</v>
      </c>
      <c r="Y113" s="636"/>
      <c r="Z113" s="636"/>
      <c r="AA113" s="636"/>
      <c r="AB113" s="636"/>
      <c r="AC113" s="636"/>
      <c r="AD113" s="636"/>
      <c r="AE113" s="636"/>
      <c r="AF113" s="636"/>
      <c r="AG113" s="636"/>
      <c r="AH113" s="636"/>
      <c r="AI113" s="636"/>
      <c r="AJ113" s="636"/>
    </row>
    <row r="114" spans="1:36" ht="15.75" customHeight="1" x14ac:dyDescent="0.25">
      <c r="A114" s="14"/>
      <c r="B114" s="14"/>
      <c r="C114" s="14"/>
      <c r="D114" s="634"/>
      <c r="E114" s="634"/>
      <c r="F114" s="634"/>
      <c r="G114" s="634"/>
      <c r="H114" s="634"/>
      <c r="I114" s="634"/>
      <c r="J114" s="634"/>
      <c r="K114" s="634"/>
      <c r="L114" s="634"/>
      <c r="M114" s="634"/>
      <c r="N114" s="634"/>
      <c r="O114" s="634"/>
      <c r="P114" s="634"/>
      <c r="Q114" s="634"/>
      <c r="R114" s="634"/>
      <c r="S114" s="634"/>
      <c r="T114" s="634"/>
      <c r="U114" s="14"/>
      <c r="V114" s="14"/>
      <c r="W114" s="14"/>
      <c r="X114" s="636"/>
      <c r="Y114" s="636"/>
      <c r="Z114" s="636"/>
      <c r="AA114" s="636"/>
      <c r="AB114" s="636"/>
      <c r="AC114" s="636"/>
      <c r="AD114" s="636"/>
      <c r="AE114" s="636"/>
      <c r="AF114" s="636"/>
      <c r="AG114" s="636"/>
      <c r="AH114" s="636"/>
      <c r="AI114" s="636"/>
      <c r="AJ114" s="636"/>
    </row>
    <row r="115" spans="1:36" ht="20.25" customHeight="1" x14ac:dyDescent="0.25">
      <c r="A115" s="14"/>
      <c r="B115" s="14"/>
      <c r="C115" s="14"/>
      <c r="D115" s="77" t="s">
        <v>555</v>
      </c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636"/>
      <c r="Y115" s="636"/>
      <c r="Z115" s="636"/>
      <c r="AA115" s="636"/>
      <c r="AB115" s="636"/>
      <c r="AC115" s="636"/>
      <c r="AD115" s="636"/>
      <c r="AE115" s="636"/>
      <c r="AF115" s="636"/>
      <c r="AG115" s="636"/>
      <c r="AH115" s="636"/>
      <c r="AI115" s="636"/>
      <c r="AJ115" s="636"/>
    </row>
    <row r="116" spans="1:36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77" t="s">
        <v>120</v>
      </c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</row>
    <row r="117" spans="1:36" ht="4.5" customHeight="1" x14ac:dyDescent="0.25">
      <c r="A117" s="14"/>
      <c r="B117" s="14"/>
      <c r="C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</row>
    <row r="118" spans="1:36" ht="15" customHeight="1" x14ac:dyDescent="0.25">
      <c r="A118" s="14"/>
      <c r="B118" s="14"/>
      <c r="C118" s="14"/>
      <c r="D118" s="78" t="s">
        <v>113</v>
      </c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14"/>
      <c r="V118" s="14"/>
      <c r="W118" s="14"/>
      <c r="X118" s="78" t="s">
        <v>121</v>
      </c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</row>
    <row r="119" spans="1:36" ht="22.5" customHeight="1" x14ac:dyDescent="0.25">
      <c r="A119" s="14"/>
      <c r="B119" s="14"/>
      <c r="C119" s="14"/>
      <c r="D119" s="634" t="s">
        <v>116</v>
      </c>
      <c r="E119" s="634"/>
      <c r="F119" s="634"/>
      <c r="G119" s="634"/>
      <c r="H119" s="634"/>
      <c r="I119" s="634"/>
      <c r="J119" s="634"/>
      <c r="K119" s="634"/>
      <c r="L119" s="634"/>
      <c r="M119" s="634"/>
      <c r="N119" s="634"/>
      <c r="O119" s="634"/>
      <c r="P119" s="634"/>
      <c r="Q119" s="634"/>
      <c r="R119" s="634"/>
      <c r="S119" s="634"/>
      <c r="T119" s="634"/>
      <c r="U119" s="14"/>
      <c r="V119" s="14"/>
      <c r="W119" s="14"/>
      <c r="X119" s="634" t="s">
        <v>122</v>
      </c>
      <c r="Y119" s="634"/>
      <c r="Z119" s="634"/>
      <c r="AA119" s="634"/>
      <c r="AB119" s="634"/>
      <c r="AC119" s="634"/>
      <c r="AD119" s="634"/>
      <c r="AE119" s="634"/>
      <c r="AF119" s="634"/>
      <c r="AG119" s="634"/>
      <c r="AH119" s="634"/>
      <c r="AI119" s="634"/>
      <c r="AJ119" s="634"/>
    </row>
    <row r="120" spans="1:36" x14ac:dyDescent="0.25">
      <c r="A120" s="14"/>
      <c r="B120" s="14"/>
      <c r="C120" s="14"/>
      <c r="D120" s="634"/>
      <c r="E120" s="634"/>
      <c r="F120" s="634"/>
      <c r="G120" s="634"/>
      <c r="H120" s="634"/>
      <c r="I120" s="634"/>
      <c r="J120" s="634"/>
      <c r="K120" s="634"/>
      <c r="L120" s="634"/>
      <c r="M120" s="634"/>
      <c r="N120" s="634"/>
      <c r="O120" s="634"/>
      <c r="P120" s="634"/>
      <c r="Q120" s="634"/>
      <c r="R120" s="634"/>
      <c r="S120" s="634"/>
      <c r="T120" s="634"/>
      <c r="U120" s="14"/>
      <c r="V120" s="14"/>
      <c r="W120" s="14"/>
      <c r="X120" s="634"/>
      <c r="Y120" s="634"/>
      <c r="Z120" s="634"/>
      <c r="AA120" s="634"/>
      <c r="AB120" s="634"/>
      <c r="AC120" s="634"/>
      <c r="AD120" s="634"/>
      <c r="AE120" s="634"/>
      <c r="AF120" s="634"/>
      <c r="AG120" s="634"/>
      <c r="AH120" s="634"/>
      <c r="AI120" s="634"/>
      <c r="AJ120" s="634"/>
    </row>
    <row r="121" spans="1:36" ht="21" customHeight="1" x14ac:dyDescent="0.25">
      <c r="A121" s="14"/>
      <c r="B121" s="14"/>
      <c r="D121" s="77" t="s">
        <v>614</v>
      </c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634"/>
      <c r="Y121" s="634"/>
      <c r="Z121" s="634"/>
      <c r="AA121" s="634"/>
      <c r="AB121" s="634"/>
      <c r="AC121" s="634"/>
      <c r="AD121" s="634"/>
      <c r="AE121" s="634"/>
      <c r="AF121" s="634"/>
      <c r="AG121" s="634"/>
      <c r="AH121" s="634"/>
      <c r="AI121" s="634"/>
      <c r="AJ121" s="634"/>
    </row>
    <row r="122" spans="1:36" x14ac:dyDescent="0.25">
      <c r="A122" s="14"/>
      <c r="B122" s="14"/>
      <c r="C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</row>
    <row r="123" spans="1:36" ht="15" customHeight="1" x14ac:dyDescent="0.25">
      <c r="A123" s="14"/>
      <c r="B123" s="14"/>
      <c r="C123" s="14"/>
      <c r="D123" s="14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</row>
    <row r="124" spans="1:36" ht="15.75" x14ac:dyDescent="0.25">
      <c r="A124" s="14"/>
      <c r="B124" s="14"/>
      <c r="C124" s="14"/>
      <c r="D124" s="78" t="s">
        <v>115</v>
      </c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14"/>
      <c r="V124" s="14"/>
      <c r="W124" s="14"/>
      <c r="X124" s="78" t="s">
        <v>123</v>
      </c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</row>
    <row r="125" spans="1:36" ht="21.75" customHeight="1" x14ac:dyDescent="0.25">
      <c r="A125" s="14"/>
      <c r="B125" s="14"/>
      <c r="C125" s="14"/>
      <c r="D125" s="634" t="s">
        <v>117</v>
      </c>
      <c r="E125" s="634"/>
      <c r="F125" s="634"/>
      <c r="G125" s="634"/>
      <c r="H125" s="634"/>
      <c r="I125" s="634"/>
      <c r="J125" s="634"/>
      <c r="K125" s="634"/>
      <c r="L125" s="634"/>
      <c r="M125" s="634"/>
      <c r="N125" s="634"/>
      <c r="O125" s="634"/>
      <c r="P125" s="634"/>
      <c r="Q125" s="634"/>
      <c r="R125" s="634"/>
      <c r="S125" s="634"/>
      <c r="T125" s="634"/>
      <c r="U125" s="14"/>
      <c r="V125" s="14"/>
      <c r="W125" s="14"/>
      <c r="X125" s="634" t="s">
        <v>438</v>
      </c>
      <c r="Y125" s="634"/>
      <c r="Z125" s="634"/>
      <c r="AA125" s="634"/>
      <c r="AB125" s="634"/>
      <c r="AC125" s="634"/>
      <c r="AD125" s="634"/>
      <c r="AE125" s="634"/>
      <c r="AF125" s="634"/>
      <c r="AG125" s="634"/>
      <c r="AH125" s="634"/>
      <c r="AI125" s="634"/>
      <c r="AJ125" s="634"/>
    </row>
    <row r="126" spans="1:36" x14ac:dyDescent="0.25">
      <c r="A126" s="14"/>
      <c r="B126" s="14"/>
      <c r="C126" s="14"/>
      <c r="D126" s="634"/>
      <c r="E126" s="634"/>
      <c r="F126" s="634"/>
      <c r="G126" s="634"/>
      <c r="H126" s="634"/>
      <c r="I126" s="634"/>
      <c r="J126" s="634"/>
      <c r="K126" s="634"/>
      <c r="L126" s="634"/>
      <c r="M126" s="634"/>
      <c r="N126" s="634"/>
      <c r="O126" s="634"/>
      <c r="P126" s="634"/>
      <c r="Q126" s="634"/>
      <c r="R126" s="634"/>
      <c r="S126" s="634"/>
      <c r="T126" s="634"/>
      <c r="U126" s="14"/>
      <c r="V126" s="14"/>
      <c r="W126" s="14"/>
      <c r="X126" s="634"/>
      <c r="Y126" s="634"/>
      <c r="Z126" s="634"/>
      <c r="AA126" s="634"/>
      <c r="AB126" s="634"/>
      <c r="AC126" s="634"/>
      <c r="AD126" s="634"/>
      <c r="AE126" s="634"/>
      <c r="AF126" s="634"/>
      <c r="AG126" s="634"/>
      <c r="AH126" s="634"/>
      <c r="AI126" s="634"/>
      <c r="AJ126" s="634"/>
    </row>
    <row r="127" spans="1:36" x14ac:dyDescent="0.25">
      <c r="A127" s="14"/>
      <c r="B127" s="14"/>
      <c r="C127" s="14"/>
      <c r="D127" s="634"/>
      <c r="E127" s="634"/>
      <c r="F127" s="634"/>
      <c r="G127" s="634"/>
      <c r="H127" s="634"/>
      <c r="I127" s="634"/>
      <c r="J127" s="634"/>
      <c r="K127" s="634"/>
      <c r="L127" s="634"/>
      <c r="M127" s="634"/>
      <c r="N127" s="634"/>
      <c r="O127" s="634"/>
      <c r="P127" s="634"/>
      <c r="Q127" s="634"/>
      <c r="R127" s="634"/>
      <c r="S127" s="634"/>
      <c r="T127" s="634"/>
      <c r="U127" s="14"/>
      <c r="V127" s="14"/>
      <c r="W127" s="14"/>
      <c r="X127" s="634"/>
      <c r="Y127" s="634"/>
      <c r="Z127" s="634"/>
      <c r="AA127" s="634"/>
      <c r="AB127" s="634"/>
      <c r="AC127" s="634"/>
      <c r="AD127" s="634"/>
      <c r="AE127" s="634"/>
      <c r="AF127" s="634"/>
      <c r="AG127" s="634"/>
      <c r="AH127" s="634"/>
      <c r="AI127" s="634"/>
      <c r="AJ127" s="634"/>
    </row>
    <row r="128" spans="1:36" ht="19.5" customHeight="1" x14ac:dyDescent="0.3">
      <c r="A128" s="80" t="s">
        <v>876</v>
      </c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634"/>
      <c r="Y128" s="634"/>
      <c r="Z128" s="634"/>
      <c r="AA128" s="634"/>
      <c r="AB128" s="634"/>
      <c r="AC128" s="634"/>
      <c r="AD128" s="634"/>
      <c r="AE128" s="634"/>
      <c r="AF128" s="634"/>
      <c r="AG128" s="634"/>
      <c r="AH128" s="634"/>
      <c r="AI128" s="634"/>
      <c r="AJ128" s="634"/>
    </row>
    <row r="129" spans="1:36" ht="19.5" hidden="1" customHeight="1" thickBot="1" x14ac:dyDescent="0.3"/>
    <row r="130" spans="1:36" s="81" customFormat="1" ht="15.75" hidden="1" thickBot="1" x14ac:dyDescent="0.3">
      <c r="A130" s="81" t="s">
        <v>825</v>
      </c>
      <c r="F130" s="82">
        <f>Курс_прайса*Региональная_наценка_Prestige*Розничная_наценка_Prestige*Дилерская_наценка_Prestige*(1-ЦУ_Prestige)</f>
        <v>59.672843999999998</v>
      </c>
    </row>
    <row r="131" spans="1:36" s="81" customFormat="1" hidden="1" x14ac:dyDescent="0.25">
      <c r="A131" s="81" t="s">
        <v>107</v>
      </c>
    </row>
    <row r="132" spans="1:36" s="81" customFormat="1" hidden="1" x14ac:dyDescent="0.25">
      <c r="A132" s="81" t="s">
        <v>108</v>
      </c>
    </row>
    <row r="133" spans="1:36" s="81" customFormat="1" hidden="1" x14ac:dyDescent="0.25">
      <c r="A133" s="83" t="s">
        <v>106</v>
      </c>
      <c r="B133" s="83">
        <v>1750</v>
      </c>
      <c r="C133" s="83">
        <v>1875</v>
      </c>
      <c r="D133" s="83">
        <v>2000</v>
      </c>
      <c r="E133" s="83">
        <v>2125</v>
      </c>
      <c r="F133" s="83">
        <v>2250</v>
      </c>
      <c r="G133" s="83">
        <v>2375</v>
      </c>
      <c r="H133" s="83">
        <v>2500</v>
      </c>
      <c r="I133" s="83">
        <v>2625</v>
      </c>
      <c r="J133" s="83">
        <v>2750</v>
      </c>
      <c r="K133" s="83">
        <v>2875</v>
      </c>
      <c r="L133" s="83">
        <v>3000</v>
      </c>
      <c r="M133" s="83">
        <v>3125</v>
      </c>
      <c r="N133" s="83">
        <v>3250</v>
      </c>
      <c r="O133" s="83">
        <v>3375</v>
      </c>
      <c r="P133" s="83">
        <v>3500</v>
      </c>
      <c r="Q133" s="83">
        <v>3625</v>
      </c>
      <c r="R133" s="83">
        <v>3750</v>
      </c>
      <c r="S133" s="83">
        <v>3875</v>
      </c>
      <c r="T133" s="83">
        <v>4000</v>
      </c>
      <c r="U133" s="83">
        <v>4125</v>
      </c>
      <c r="V133" s="83">
        <v>4250</v>
      </c>
      <c r="W133" s="83">
        <v>4375</v>
      </c>
      <c r="X133" s="83">
        <v>4500</v>
      </c>
      <c r="Y133" s="83">
        <v>4625</v>
      </c>
      <c r="Z133" s="83">
        <v>4750</v>
      </c>
      <c r="AA133" s="83">
        <v>4875</v>
      </c>
      <c r="AB133" s="83">
        <v>5000</v>
      </c>
      <c r="AC133" s="83">
        <v>5125</v>
      </c>
      <c r="AD133" s="83">
        <v>5250</v>
      </c>
      <c r="AE133" s="83">
        <v>5375</v>
      </c>
      <c r="AF133" s="83">
        <v>5500</v>
      </c>
      <c r="AG133" s="83">
        <v>5625</v>
      </c>
      <c r="AH133" s="83">
        <v>5750</v>
      </c>
      <c r="AI133" s="83">
        <v>5875</v>
      </c>
      <c r="AJ133" s="83">
        <v>6000</v>
      </c>
    </row>
    <row r="134" spans="1:36" s="81" customFormat="1" hidden="1" x14ac:dyDescent="0.25">
      <c r="A134" s="83">
        <v>1750</v>
      </c>
      <c r="B134" s="84">
        <v>1513</v>
      </c>
      <c r="C134" s="84">
        <v>1548</v>
      </c>
      <c r="D134" s="84">
        <v>1579</v>
      </c>
      <c r="E134" s="84">
        <v>1635</v>
      </c>
      <c r="F134" s="84">
        <v>1694</v>
      </c>
      <c r="G134" s="84">
        <v>1827</v>
      </c>
      <c r="H134" s="84">
        <v>1872</v>
      </c>
      <c r="I134" s="84">
        <v>1920</v>
      </c>
      <c r="J134" s="84">
        <v>1973</v>
      </c>
      <c r="K134" s="84">
        <v>1948</v>
      </c>
      <c r="L134" s="84">
        <v>1976</v>
      </c>
      <c r="M134" s="84">
        <v>2091</v>
      </c>
      <c r="N134" s="84">
        <v>2265</v>
      </c>
      <c r="O134" s="84">
        <v>2432</v>
      </c>
      <c r="P134" s="84">
        <v>2602</v>
      </c>
      <c r="Q134" s="84">
        <v>2724</v>
      </c>
      <c r="R134" s="84">
        <v>2675</v>
      </c>
      <c r="S134" s="84">
        <v>2790</v>
      </c>
      <c r="T134" s="84">
        <v>2964</v>
      </c>
      <c r="U134" s="84">
        <v>3027</v>
      </c>
      <c r="V134" s="84">
        <v>2971</v>
      </c>
      <c r="W134" s="84">
        <v>3124</v>
      </c>
      <c r="X134" s="84">
        <v>3284</v>
      </c>
      <c r="Y134" s="84">
        <v>3333</v>
      </c>
      <c r="Z134" s="84">
        <v>3267</v>
      </c>
      <c r="AA134" s="84">
        <v>3427</v>
      </c>
      <c r="AB134" s="84">
        <v>3573</v>
      </c>
      <c r="AC134" s="84">
        <v>3649</v>
      </c>
      <c r="AD134" s="84">
        <v>3649</v>
      </c>
      <c r="AE134" s="84">
        <v>3726</v>
      </c>
      <c r="AF134" s="84">
        <v>3959</v>
      </c>
      <c r="AG134" s="84">
        <v>4199</v>
      </c>
      <c r="AH134" s="84">
        <v>4157</v>
      </c>
      <c r="AI134" s="84">
        <v>4234</v>
      </c>
      <c r="AJ134" s="84">
        <v>4439</v>
      </c>
    </row>
    <row r="135" spans="1:36" s="81" customFormat="1" hidden="1" x14ac:dyDescent="0.25">
      <c r="A135" s="83">
        <v>1875</v>
      </c>
      <c r="B135" s="84">
        <v>1562</v>
      </c>
      <c r="C135" s="84">
        <v>1590</v>
      </c>
      <c r="D135" s="84">
        <v>1702</v>
      </c>
      <c r="E135" s="84">
        <v>1772</v>
      </c>
      <c r="F135" s="84">
        <v>1826</v>
      </c>
      <c r="G135" s="84">
        <v>1925</v>
      </c>
      <c r="H135" s="84">
        <v>1969</v>
      </c>
      <c r="I135" s="84">
        <v>2068</v>
      </c>
      <c r="J135" s="84">
        <v>2075</v>
      </c>
      <c r="K135" s="84">
        <v>2130</v>
      </c>
      <c r="L135" s="84">
        <v>2119</v>
      </c>
      <c r="M135" s="84">
        <v>2243</v>
      </c>
      <c r="N135" s="84">
        <v>2422</v>
      </c>
      <c r="O135" s="84">
        <v>2605</v>
      </c>
      <c r="P135" s="84">
        <v>2787</v>
      </c>
      <c r="Q135" s="84">
        <v>2769</v>
      </c>
      <c r="R135" s="84">
        <v>2721</v>
      </c>
      <c r="S135" s="84">
        <v>2835</v>
      </c>
      <c r="T135" s="84">
        <v>3013</v>
      </c>
      <c r="U135" s="84">
        <v>3075</v>
      </c>
      <c r="V135" s="84">
        <v>3020</v>
      </c>
      <c r="W135" s="84">
        <v>3169</v>
      </c>
      <c r="X135" s="84">
        <v>3326</v>
      </c>
      <c r="Y135" s="84">
        <v>3382</v>
      </c>
      <c r="Z135" s="84">
        <v>3309</v>
      </c>
      <c r="AA135" s="84">
        <v>3465</v>
      </c>
      <c r="AB135" s="84">
        <v>3622</v>
      </c>
      <c r="AC135" s="84">
        <v>3695</v>
      </c>
      <c r="AD135" s="84">
        <v>3695</v>
      </c>
      <c r="AE135" s="84">
        <v>3768</v>
      </c>
      <c r="AF135" s="84">
        <v>4001</v>
      </c>
      <c r="AG135" s="84">
        <v>4244</v>
      </c>
      <c r="AH135" s="84">
        <v>4199</v>
      </c>
      <c r="AI135" s="84">
        <v>4276</v>
      </c>
      <c r="AJ135" s="84">
        <v>4481</v>
      </c>
    </row>
    <row r="136" spans="1:36" s="81" customFormat="1" hidden="1" x14ac:dyDescent="0.25">
      <c r="A136" s="83">
        <v>2000</v>
      </c>
      <c r="B136" s="84">
        <v>1607</v>
      </c>
      <c r="C136" s="84">
        <v>1717</v>
      </c>
      <c r="D136" s="84">
        <v>1808</v>
      </c>
      <c r="E136" s="84">
        <v>1802</v>
      </c>
      <c r="F136" s="84">
        <v>1827</v>
      </c>
      <c r="G136" s="84">
        <v>1741</v>
      </c>
      <c r="H136" s="84">
        <v>1859</v>
      </c>
      <c r="I136" s="84">
        <v>1934</v>
      </c>
      <c r="J136" s="84">
        <v>2038</v>
      </c>
      <c r="K136" s="84">
        <v>2236</v>
      </c>
      <c r="L136" s="84">
        <v>2365</v>
      </c>
      <c r="M136" s="84">
        <v>2408</v>
      </c>
      <c r="N136" s="84">
        <v>2444</v>
      </c>
      <c r="O136" s="84">
        <v>2588</v>
      </c>
      <c r="P136" s="84">
        <v>2724</v>
      </c>
      <c r="Q136" s="84">
        <v>2814</v>
      </c>
      <c r="R136" s="84">
        <v>2842</v>
      </c>
      <c r="S136" s="84">
        <v>2964</v>
      </c>
      <c r="T136" s="84">
        <v>3055</v>
      </c>
      <c r="U136" s="84">
        <v>3149</v>
      </c>
      <c r="V136" s="84">
        <v>3124</v>
      </c>
      <c r="W136" s="84">
        <v>3309</v>
      </c>
      <c r="X136" s="84">
        <v>3371</v>
      </c>
      <c r="Y136" s="84">
        <v>3462</v>
      </c>
      <c r="Z136" s="84">
        <v>3451</v>
      </c>
      <c r="AA136" s="84">
        <v>3625</v>
      </c>
      <c r="AB136" s="84">
        <v>3660</v>
      </c>
      <c r="AC136" s="84">
        <v>3778</v>
      </c>
      <c r="AD136" s="84">
        <v>3855</v>
      </c>
      <c r="AE136" s="84">
        <v>3928</v>
      </c>
      <c r="AF136" s="84">
        <v>3990</v>
      </c>
      <c r="AG136" s="84">
        <v>4161</v>
      </c>
      <c r="AH136" s="84">
        <v>4241</v>
      </c>
      <c r="AI136" s="84">
        <v>4453</v>
      </c>
      <c r="AJ136" s="84">
        <v>4303</v>
      </c>
    </row>
    <row r="137" spans="1:36" s="81" customFormat="1" hidden="1" x14ac:dyDescent="0.25">
      <c r="A137" s="83">
        <v>2125</v>
      </c>
      <c r="B137" s="84">
        <v>1761</v>
      </c>
      <c r="C137" s="84">
        <v>1790</v>
      </c>
      <c r="D137" s="84">
        <v>1794</v>
      </c>
      <c r="E137" s="84">
        <v>1809</v>
      </c>
      <c r="F137" s="84">
        <v>1848</v>
      </c>
      <c r="G137" s="84">
        <v>1762</v>
      </c>
      <c r="H137" s="84">
        <v>1866</v>
      </c>
      <c r="I137" s="84">
        <v>1945</v>
      </c>
      <c r="J137" s="84">
        <v>2053</v>
      </c>
      <c r="K137" s="84">
        <v>2171</v>
      </c>
      <c r="L137" s="84">
        <v>2282</v>
      </c>
      <c r="M137" s="84">
        <v>2401</v>
      </c>
      <c r="N137" s="84">
        <v>2444</v>
      </c>
      <c r="O137" s="84">
        <v>2437</v>
      </c>
      <c r="P137" s="84">
        <v>2559</v>
      </c>
      <c r="Q137" s="84">
        <v>2766</v>
      </c>
      <c r="R137" s="84">
        <v>2811</v>
      </c>
      <c r="S137" s="84">
        <v>2839</v>
      </c>
      <c r="T137" s="84">
        <v>2929</v>
      </c>
      <c r="U137" s="84">
        <v>3086</v>
      </c>
      <c r="V137" s="84">
        <v>3121</v>
      </c>
      <c r="W137" s="84">
        <v>3124</v>
      </c>
      <c r="X137" s="84">
        <v>3225</v>
      </c>
      <c r="Y137" s="84">
        <v>3423</v>
      </c>
      <c r="Z137" s="84">
        <v>3486</v>
      </c>
      <c r="AA137" s="84">
        <v>3510</v>
      </c>
      <c r="AB137" s="84">
        <v>3566</v>
      </c>
      <c r="AC137" s="84">
        <v>3635</v>
      </c>
      <c r="AD137" s="84">
        <v>3789</v>
      </c>
      <c r="AE137" s="84">
        <v>4060</v>
      </c>
      <c r="AF137" s="84">
        <v>3775</v>
      </c>
      <c r="AG137" s="84">
        <v>4004</v>
      </c>
      <c r="AH137" s="84">
        <v>4161</v>
      </c>
      <c r="AI137" s="84">
        <v>4648</v>
      </c>
      <c r="AJ137" s="84">
        <v>4102</v>
      </c>
    </row>
    <row r="138" spans="1:36" s="81" customFormat="1" hidden="1" x14ac:dyDescent="0.25">
      <c r="A138" s="83">
        <v>2250</v>
      </c>
      <c r="B138" s="84">
        <v>1819</v>
      </c>
      <c r="C138" s="84">
        <v>1827</v>
      </c>
      <c r="D138" s="84">
        <v>1827</v>
      </c>
      <c r="E138" s="84">
        <v>1827</v>
      </c>
      <c r="F138" s="84">
        <v>1863</v>
      </c>
      <c r="G138" s="84">
        <v>1798</v>
      </c>
      <c r="H138" s="84">
        <v>1866</v>
      </c>
      <c r="I138" s="84">
        <v>1938</v>
      </c>
      <c r="J138" s="84">
        <v>2064</v>
      </c>
      <c r="K138" s="84">
        <v>2142</v>
      </c>
      <c r="L138" s="84">
        <v>2261</v>
      </c>
      <c r="M138" s="84">
        <v>2376</v>
      </c>
      <c r="N138" s="84">
        <v>2498</v>
      </c>
      <c r="O138" s="84">
        <v>2437</v>
      </c>
      <c r="P138" s="84">
        <v>2601</v>
      </c>
      <c r="Q138" s="84">
        <v>2741</v>
      </c>
      <c r="R138" s="84">
        <v>2814</v>
      </c>
      <c r="S138" s="84">
        <v>2755</v>
      </c>
      <c r="T138" s="84">
        <v>2870</v>
      </c>
      <c r="U138" s="84">
        <v>2947</v>
      </c>
      <c r="V138" s="84">
        <v>3082</v>
      </c>
      <c r="W138" s="84">
        <v>3037</v>
      </c>
      <c r="X138" s="84">
        <v>3155</v>
      </c>
      <c r="Y138" s="84">
        <v>3326</v>
      </c>
      <c r="Z138" s="84">
        <v>3462</v>
      </c>
      <c r="AA138" s="84">
        <v>3399</v>
      </c>
      <c r="AB138" s="84">
        <v>3493</v>
      </c>
      <c r="AC138" s="84">
        <v>3583</v>
      </c>
      <c r="AD138" s="84">
        <v>3837</v>
      </c>
      <c r="AE138" s="84">
        <v>4140</v>
      </c>
      <c r="AF138" s="84">
        <v>3785</v>
      </c>
      <c r="AG138" s="84">
        <v>3952</v>
      </c>
      <c r="AH138" s="84">
        <v>4220</v>
      </c>
      <c r="AI138" s="84">
        <v>4735</v>
      </c>
      <c r="AJ138" s="84">
        <v>4116</v>
      </c>
    </row>
    <row r="139" spans="1:36" s="81" customFormat="1" hidden="1" x14ac:dyDescent="0.25">
      <c r="A139" s="83">
        <v>2375</v>
      </c>
      <c r="B139" s="84">
        <v>1863</v>
      </c>
      <c r="C139" s="84">
        <v>1863</v>
      </c>
      <c r="D139" s="84">
        <v>1956</v>
      </c>
      <c r="E139" s="84">
        <v>1992</v>
      </c>
      <c r="F139" s="84">
        <v>2017</v>
      </c>
      <c r="G139" s="84">
        <v>1938</v>
      </c>
      <c r="H139" s="84">
        <v>1920</v>
      </c>
      <c r="I139" s="84">
        <v>2013</v>
      </c>
      <c r="J139" s="84">
        <v>2049</v>
      </c>
      <c r="K139" s="84">
        <v>2250</v>
      </c>
      <c r="L139" s="84">
        <v>2361</v>
      </c>
      <c r="M139" s="84">
        <v>2494</v>
      </c>
      <c r="N139" s="84">
        <v>2681</v>
      </c>
      <c r="O139" s="84">
        <v>2440</v>
      </c>
      <c r="P139" s="84">
        <v>2679</v>
      </c>
      <c r="Q139" s="84">
        <v>2832</v>
      </c>
      <c r="R139" s="84">
        <v>2974</v>
      </c>
      <c r="S139" s="84">
        <v>2814</v>
      </c>
      <c r="T139" s="84">
        <v>2933</v>
      </c>
      <c r="U139" s="84">
        <v>3068</v>
      </c>
      <c r="V139" s="84">
        <v>3222</v>
      </c>
      <c r="W139" s="84">
        <v>3086</v>
      </c>
      <c r="X139" s="84">
        <v>3187</v>
      </c>
      <c r="Y139" s="84">
        <v>3378</v>
      </c>
      <c r="Z139" s="84">
        <v>3576</v>
      </c>
      <c r="AA139" s="84">
        <v>3288</v>
      </c>
      <c r="AB139" s="84">
        <v>3416</v>
      </c>
      <c r="AC139" s="84">
        <v>3656</v>
      </c>
      <c r="AD139" s="84">
        <v>3994</v>
      </c>
      <c r="AE139" s="84">
        <v>4610</v>
      </c>
      <c r="AF139" s="84">
        <v>4043</v>
      </c>
      <c r="AG139" s="84">
        <v>4293</v>
      </c>
      <c r="AH139" s="84">
        <v>4631</v>
      </c>
      <c r="AI139" s="84">
        <v>5135</v>
      </c>
      <c r="AJ139" s="84">
        <v>4443</v>
      </c>
    </row>
    <row r="140" spans="1:36" s="81" customFormat="1" hidden="1" x14ac:dyDescent="0.25">
      <c r="A140" s="83">
        <v>2500</v>
      </c>
      <c r="B140" s="84">
        <v>1991</v>
      </c>
      <c r="C140" s="84">
        <v>1999</v>
      </c>
      <c r="D140" s="84">
        <v>2099</v>
      </c>
      <c r="E140" s="84">
        <v>2132</v>
      </c>
      <c r="F140" s="84">
        <v>2160</v>
      </c>
      <c r="G140" s="84">
        <v>2304</v>
      </c>
      <c r="H140" s="84">
        <v>2021</v>
      </c>
      <c r="I140" s="84">
        <v>2142</v>
      </c>
      <c r="J140" s="84">
        <v>2304</v>
      </c>
      <c r="K140" s="84">
        <v>2282</v>
      </c>
      <c r="L140" s="84">
        <v>2404</v>
      </c>
      <c r="M140" s="84">
        <v>2577</v>
      </c>
      <c r="N140" s="84">
        <v>2796</v>
      </c>
      <c r="O140" s="84">
        <v>3208</v>
      </c>
      <c r="P140" s="84">
        <v>3357</v>
      </c>
      <c r="Q140" s="84">
        <v>3340</v>
      </c>
      <c r="R140" s="84">
        <v>3413</v>
      </c>
      <c r="S140" s="84">
        <v>3496</v>
      </c>
      <c r="T140" s="84">
        <v>3542</v>
      </c>
      <c r="U140" s="84">
        <v>3625</v>
      </c>
      <c r="V140" s="84">
        <v>3712</v>
      </c>
      <c r="W140" s="84">
        <v>3785</v>
      </c>
      <c r="X140" s="84">
        <v>4001</v>
      </c>
      <c r="Y140" s="84">
        <v>4123</v>
      </c>
      <c r="Z140" s="84">
        <v>4109</v>
      </c>
      <c r="AA140" s="84">
        <v>4307</v>
      </c>
      <c r="AB140" s="84">
        <v>4390</v>
      </c>
      <c r="AC140" s="84">
        <v>4484</v>
      </c>
      <c r="AD140" s="84">
        <v>4571</v>
      </c>
      <c r="AE140" s="84">
        <v>4752</v>
      </c>
      <c r="AF140" s="84">
        <v>5048</v>
      </c>
      <c r="AG140" s="84">
        <v>5142</v>
      </c>
      <c r="AH140" s="84">
        <v>5236</v>
      </c>
      <c r="AI140" s="84">
        <v>5438</v>
      </c>
      <c r="AJ140" s="84">
        <v>5532</v>
      </c>
    </row>
    <row r="141" spans="1:36" s="81" customFormat="1" hidden="1" x14ac:dyDescent="0.25">
      <c r="A141" s="83">
        <v>2625</v>
      </c>
      <c r="B141" s="84">
        <v>2035</v>
      </c>
      <c r="C141" s="84">
        <v>2038</v>
      </c>
      <c r="D141" s="84">
        <v>2117</v>
      </c>
      <c r="E141" s="84">
        <v>2153</v>
      </c>
      <c r="F141" s="84">
        <v>2189</v>
      </c>
      <c r="G141" s="84">
        <v>2379</v>
      </c>
      <c r="H141" s="84">
        <v>2042</v>
      </c>
      <c r="I141" s="84">
        <v>2150</v>
      </c>
      <c r="J141" s="84">
        <v>2333</v>
      </c>
      <c r="K141" s="84">
        <v>2326</v>
      </c>
      <c r="L141" s="84">
        <v>2451</v>
      </c>
      <c r="M141" s="84">
        <v>2581</v>
      </c>
      <c r="N141" s="84">
        <v>2856</v>
      </c>
      <c r="O141" s="84">
        <v>3249</v>
      </c>
      <c r="P141" s="84">
        <v>3371</v>
      </c>
      <c r="Q141" s="84">
        <v>3444</v>
      </c>
      <c r="R141" s="84">
        <v>3458</v>
      </c>
      <c r="S141" s="84">
        <v>3639</v>
      </c>
      <c r="T141" s="84">
        <v>3656</v>
      </c>
      <c r="U141" s="84">
        <v>3688</v>
      </c>
      <c r="V141" s="84">
        <v>3764</v>
      </c>
      <c r="W141" s="84">
        <v>3869</v>
      </c>
      <c r="X141" s="84">
        <v>4060</v>
      </c>
      <c r="Y141" s="84">
        <v>4175</v>
      </c>
      <c r="Z141" s="84">
        <v>4223</v>
      </c>
      <c r="AA141" s="84">
        <v>4422</v>
      </c>
      <c r="AB141" s="84">
        <v>4606</v>
      </c>
      <c r="AC141" s="84">
        <v>4603</v>
      </c>
      <c r="AD141" s="84">
        <v>4683</v>
      </c>
      <c r="AE141" s="84">
        <v>4975</v>
      </c>
      <c r="AF141" s="84">
        <v>5187</v>
      </c>
      <c r="AG141" s="84">
        <v>5274</v>
      </c>
      <c r="AH141" s="84">
        <v>5372</v>
      </c>
      <c r="AI141" s="84">
        <v>5695</v>
      </c>
      <c r="AJ141" s="84">
        <v>5678</v>
      </c>
    </row>
    <row r="142" spans="1:36" s="81" customFormat="1" hidden="1" x14ac:dyDescent="0.25">
      <c r="A142" s="83">
        <v>2750</v>
      </c>
      <c r="B142" s="84">
        <v>2100</v>
      </c>
      <c r="C142" s="84">
        <v>2107</v>
      </c>
      <c r="D142" s="84">
        <v>2125</v>
      </c>
      <c r="E142" s="84">
        <v>2168</v>
      </c>
      <c r="F142" s="84">
        <v>2186</v>
      </c>
      <c r="G142" s="84">
        <v>2372</v>
      </c>
      <c r="H142" s="84">
        <v>2078</v>
      </c>
      <c r="I142" s="84">
        <v>2189</v>
      </c>
      <c r="J142" s="84">
        <v>2361</v>
      </c>
      <c r="K142" s="84">
        <v>2321</v>
      </c>
      <c r="L142" s="84">
        <v>2430</v>
      </c>
      <c r="M142" s="84">
        <v>2641</v>
      </c>
      <c r="N142" s="84">
        <v>2856</v>
      </c>
      <c r="O142" s="84">
        <v>3281</v>
      </c>
      <c r="P142" s="84">
        <v>3451</v>
      </c>
      <c r="Q142" s="84">
        <v>3423</v>
      </c>
      <c r="R142" s="84">
        <v>3455</v>
      </c>
      <c r="S142" s="84">
        <v>3712</v>
      </c>
      <c r="T142" s="84">
        <v>3775</v>
      </c>
      <c r="U142" s="84">
        <v>3810</v>
      </c>
      <c r="V142" s="84">
        <v>3855</v>
      </c>
      <c r="W142" s="84">
        <v>3997</v>
      </c>
      <c r="X142" s="84">
        <v>4171</v>
      </c>
      <c r="Y142" s="84">
        <v>4192</v>
      </c>
      <c r="Z142" s="84">
        <v>4244</v>
      </c>
      <c r="AA142" s="84">
        <v>4502</v>
      </c>
      <c r="AB142" s="84">
        <v>4644</v>
      </c>
      <c r="AC142" s="84">
        <v>4724</v>
      </c>
      <c r="AD142" s="84">
        <v>4836</v>
      </c>
      <c r="AE142" s="84">
        <v>5114</v>
      </c>
      <c r="AF142" s="84">
        <v>5215</v>
      </c>
      <c r="AG142" s="84">
        <v>5365</v>
      </c>
      <c r="AH142" s="84">
        <v>5518</v>
      </c>
      <c r="AI142" s="84">
        <v>5848</v>
      </c>
      <c r="AJ142" s="84">
        <v>5782</v>
      </c>
    </row>
    <row r="143" spans="1:36" s="81" customFormat="1" hidden="1" x14ac:dyDescent="0.25">
      <c r="A143" s="83">
        <v>2875</v>
      </c>
      <c r="B143" s="84">
        <v>2305</v>
      </c>
      <c r="C143" s="84">
        <v>2308</v>
      </c>
      <c r="D143" s="84">
        <v>2430</v>
      </c>
      <c r="E143" s="84">
        <v>2473</v>
      </c>
      <c r="F143" s="84">
        <v>2530</v>
      </c>
      <c r="G143" s="84">
        <v>2605</v>
      </c>
      <c r="H143" s="84">
        <v>2365</v>
      </c>
      <c r="I143" s="84">
        <v>2476</v>
      </c>
      <c r="J143" s="84">
        <v>2687</v>
      </c>
      <c r="K143" s="84">
        <v>2581</v>
      </c>
      <c r="L143" s="84">
        <v>3169</v>
      </c>
      <c r="M143" s="84">
        <v>3222</v>
      </c>
      <c r="N143" s="84">
        <v>3249</v>
      </c>
      <c r="O143" s="84">
        <v>3448</v>
      </c>
      <c r="P143" s="84">
        <v>3625</v>
      </c>
      <c r="Q143" s="84">
        <v>3667</v>
      </c>
      <c r="R143" s="84">
        <v>3754</v>
      </c>
      <c r="S143" s="84">
        <v>3851</v>
      </c>
      <c r="T143" s="84">
        <v>4199</v>
      </c>
      <c r="U143" s="84">
        <v>4171</v>
      </c>
      <c r="V143" s="84">
        <v>4171</v>
      </c>
      <c r="W143" s="84">
        <v>4300</v>
      </c>
      <c r="X143" s="84">
        <v>4464</v>
      </c>
      <c r="Y143" s="84">
        <v>4526</v>
      </c>
      <c r="Z143" s="84">
        <v>4631</v>
      </c>
      <c r="AA143" s="84">
        <v>4707</v>
      </c>
      <c r="AB143" s="84">
        <v>4905</v>
      </c>
      <c r="AC143" s="84">
        <v>5097</v>
      </c>
      <c r="AD143" s="84">
        <v>5198</v>
      </c>
      <c r="AE143" s="84">
        <v>5410</v>
      </c>
      <c r="AF143" s="84">
        <v>5626</v>
      </c>
      <c r="AG143" s="84">
        <v>5796</v>
      </c>
      <c r="AH143" s="84">
        <v>5893</v>
      </c>
      <c r="AI143" s="84">
        <v>6067</v>
      </c>
      <c r="AJ143" s="84">
        <v>6301</v>
      </c>
    </row>
    <row r="144" spans="1:36" s="81" customFormat="1" hidden="1" x14ac:dyDescent="0.25">
      <c r="A144" s="83">
        <v>3000</v>
      </c>
      <c r="B144" s="84">
        <v>2367</v>
      </c>
      <c r="C144" s="84">
        <v>2376</v>
      </c>
      <c r="D144" s="84">
        <v>2491</v>
      </c>
      <c r="E144" s="84">
        <v>2534</v>
      </c>
      <c r="F144" s="84">
        <v>2544</v>
      </c>
      <c r="G144" s="84">
        <v>2742</v>
      </c>
      <c r="H144" s="84">
        <v>2932</v>
      </c>
      <c r="I144" s="84">
        <v>2861</v>
      </c>
      <c r="J144" s="84">
        <v>2964</v>
      </c>
      <c r="K144" s="84">
        <v>3204</v>
      </c>
      <c r="L144" s="84">
        <v>3131</v>
      </c>
      <c r="M144" s="84">
        <v>3236</v>
      </c>
      <c r="N144" s="84">
        <v>3329</v>
      </c>
      <c r="O144" s="84">
        <v>3649</v>
      </c>
      <c r="P144" s="84">
        <v>3841</v>
      </c>
      <c r="Q144" s="84">
        <v>3890</v>
      </c>
      <c r="R144" s="84">
        <v>3983</v>
      </c>
      <c r="S144" s="84">
        <v>4230</v>
      </c>
      <c r="T144" s="84">
        <v>4415</v>
      </c>
      <c r="U144" s="84">
        <v>4387</v>
      </c>
      <c r="V144" s="84">
        <v>4439</v>
      </c>
      <c r="W144" s="84">
        <v>4564</v>
      </c>
      <c r="X144" s="84">
        <v>4749</v>
      </c>
      <c r="Y144" s="84">
        <v>4766</v>
      </c>
      <c r="Z144" s="84">
        <v>4871</v>
      </c>
      <c r="AA144" s="84">
        <v>5010</v>
      </c>
      <c r="AB144" s="84">
        <v>5173</v>
      </c>
      <c r="AC144" s="84">
        <v>5382</v>
      </c>
      <c r="AD144" s="84">
        <v>5476</v>
      </c>
      <c r="AE144" s="84">
        <v>5813</v>
      </c>
      <c r="AF144" s="84">
        <v>6050</v>
      </c>
      <c r="AG144" s="84">
        <v>6234</v>
      </c>
      <c r="AH144" s="84">
        <v>6342</v>
      </c>
      <c r="AI144" s="84">
        <v>6527</v>
      </c>
      <c r="AJ144" s="84">
        <v>6704</v>
      </c>
    </row>
    <row r="145" spans="1:36" s="81" customFormat="1" hidden="1" x14ac:dyDescent="0.25">
      <c r="A145" s="83">
        <v>3125</v>
      </c>
      <c r="B145" s="84">
        <v>2438</v>
      </c>
      <c r="C145" s="84">
        <v>2447</v>
      </c>
      <c r="D145" s="84">
        <v>2565</v>
      </c>
      <c r="E145" s="84">
        <v>2610</v>
      </c>
      <c r="F145" s="84">
        <v>2621</v>
      </c>
      <c r="G145" s="84">
        <v>2824</v>
      </c>
      <c r="H145" s="84">
        <v>3020</v>
      </c>
      <c r="I145" s="84">
        <v>2999</v>
      </c>
      <c r="J145" s="84">
        <v>3053</v>
      </c>
      <c r="K145" s="84">
        <v>3300</v>
      </c>
      <c r="L145" s="84">
        <v>3225</v>
      </c>
      <c r="M145" s="84">
        <v>3332</v>
      </c>
      <c r="N145" s="84">
        <v>3429</v>
      </c>
      <c r="O145" s="84">
        <v>3759</v>
      </c>
      <c r="P145" s="84">
        <v>3956</v>
      </c>
      <c r="Q145" s="84">
        <v>4006</v>
      </c>
      <c r="R145" s="84">
        <v>4103</v>
      </c>
      <c r="S145" s="84">
        <v>4357</v>
      </c>
      <c r="T145" s="84">
        <v>4547</v>
      </c>
      <c r="U145" s="84">
        <v>4519</v>
      </c>
      <c r="V145" s="84">
        <v>4572</v>
      </c>
      <c r="W145" s="84">
        <v>4701</v>
      </c>
      <c r="X145" s="84">
        <v>4891</v>
      </c>
      <c r="Y145" s="84">
        <v>4909</v>
      </c>
      <c r="Z145" s="84">
        <v>5017</v>
      </c>
      <c r="AA145" s="84">
        <v>5160</v>
      </c>
      <c r="AB145" s="84">
        <v>5328</v>
      </c>
      <c r="AC145" s="84">
        <v>5543</v>
      </c>
      <c r="AD145" s="84">
        <v>5640</v>
      </c>
      <c r="AE145" s="84">
        <v>5988</v>
      </c>
      <c r="AF145" s="84">
        <v>6231</v>
      </c>
      <c r="AG145" s="84">
        <v>6421</v>
      </c>
      <c r="AH145" s="84">
        <v>6532</v>
      </c>
      <c r="AI145" s="84">
        <v>6722</v>
      </c>
      <c r="AJ145" s="84">
        <v>6905</v>
      </c>
    </row>
    <row r="146" spans="1:36" s="81" customFormat="1" hidden="1" x14ac:dyDescent="0.25">
      <c r="A146" s="83">
        <v>3250</v>
      </c>
      <c r="B146" s="84">
        <v>2511</v>
      </c>
      <c r="C146" s="84">
        <v>2566</v>
      </c>
      <c r="D146" s="84">
        <v>2690</v>
      </c>
      <c r="E146" s="84">
        <v>2736</v>
      </c>
      <c r="F146" s="84">
        <v>2748</v>
      </c>
      <c r="G146" s="84">
        <v>2961</v>
      </c>
      <c r="H146" s="84">
        <v>3166</v>
      </c>
      <c r="I146" s="84">
        <v>3089</v>
      </c>
      <c r="J146" s="84">
        <v>3145</v>
      </c>
      <c r="K146" s="84">
        <v>3399</v>
      </c>
      <c r="L146" s="84">
        <v>3322</v>
      </c>
      <c r="M146" s="84">
        <v>3433</v>
      </c>
      <c r="N146" s="84">
        <v>3532</v>
      </c>
      <c r="O146" s="84">
        <v>3872</v>
      </c>
      <c r="P146" s="84">
        <v>4075</v>
      </c>
      <c r="Q146" s="84">
        <v>4126</v>
      </c>
      <c r="R146" s="84">
        <v>4226</v>
      </c>
      <c r="S146" s="84">
        <v>4488</v>
      </c>
      <c r="T146" s="84">
        <v>4684</v>
      </c>
      <c r="U146" s="84">
        <v>4654</v>
      </c>
      <c r="V146" s="84">
        <v>4709</v>
      </c>
      <c r="W146" s="84">
        <v>4842</v>
      </c>
      <c r="X146" s="84">
        <v>5038</v>
      </c>
      <c r="Y146" s="84">
        <v>5056</v>
      </c>
      <c r="Z146" s="84">
        <v>5167</v>
      </c>
      <c r="AA146" s="84">
        <v>5315</v>
      </c>
      <c r="AB146" s="84">
        <v>5488</v>
      </c>
      <c r="AC146" s="84">
        <v>5710</v>
      </c>
      <c r="AD146" s="84">
        <v>5809</v>
      </c>
      <c r="AE146" s="84">
        <v>6167</v>
      </c>
      <c r="AF146" s="84">
        <v>6418</v>
      </c>
      <c r="AG146" s="84">
        <v>6614</v>
      </c>
      <c r="AH146" s="84">
        <v>6728</v>
      </c>
      <c r="AI146" s="84">
        <v>6924</v>
      </c>
      <c r="AJ146" s="84">
        <v>7112</v>
      </c>
    </row>
    <row r="147" spans="1:36" s="81" customFormat="1" hidden="1" x14ac:dyDescent="0.25"/>
    <row r="148" spans="1:36" s="81" customFormat="1" hidden="1" x14ac:dyDescent="0.25">
      <c r="A148" s="81" t="s">
        <v>439</v>
      </c>
    </row>
    <row r="149" spans="1:36" s="81" customFormat="1" hidden="1" x14ac:dyDescent="0.25">
      <c r="A149" s="83" t="s">
        <v>106</v>
      </c>
      <c r="B149" s="83">
        <v>1750</v>
      </c>
      <c r="C149" s="83">
        <v>1875</v>
      </c>
      <c r="D149" s="83">
        <v>2000</v>
      </c>
      <c r="E149" s="83">
        <v>2125</v>
      </c>
      <c r="F149" s="83">
        <v>2250</v>
      </c>
      <c r="G149" s="83">
        <v>2375</v>
      </c>
      <c r="H149" s="83">
        <v>2500</v>
      </c>
      <c r="I149" s="83">
        <v>2625</v>
      </c>
      <c r="J149" s="83">
        <v>2750</v>
      </c>
      <c r="K149" s="83">
        <v>2875</v>
      </c>
      <c r="L149" s="83">
        <v>3000</v>
      </c>
      <c r="M149" s="83">
        <v>3125</v>
      </c>
      <c r="N149" s="83">
        <v>3250</v>
      </c>
      <c r="O149" s="83">
        <v>3375</v>
      </c>
      <c r="P149" s="83">
        <v>3500</v>
      </c>
      <c r="Q149" s="83">
        <v>3625</v>
      </c>
      <c r="R149" s="83">
        <v>3750</v>
      </c>
      <c r="S149" s="83">
        <v>3875</v>
      </c>
      <c r="T149" s="83">
        <v>4000</v>
      </c>
      <c r="U149" s="83">
        <v>4125</v>
      </c>
      <c r="V149" s="83">
        <v>4250</v>
      </c>
      <c r="W149" s="83">
        <v>4375</v>
      </c>
      <c r="X149" s="83">
        <v>4500</v>
      </c>
      <c r="Y149" s="83">
        <v>4625</v>
      </c>
      <c r="Z149" s="83">
        <v>4750</v>
      </c>
      <c r="AA149" s="83">
        <v>4875</v>
      </c>
      <c r="AB149" s="83">
        <v>5000</v>
      </c>
      <c r="AC149" s="83">
        <v>5125</v>
      </c>
      <c r="AD149" s="83">
        <v>5250</v>
      </c>
      <c r="AE149" s="83">
        <v>5375</v>
      </c>
      <c r="AF149" s="83">
        <v>5500</v>
      </c>
      <c r="AG149" s="83">
        <v>5625</v>
      </c>
      <c r="AH149" s="83">
        <v>5750</v>
      </c>
      <c r="AI149" s="83">
        <v>5875</v>
      </c>
      <c r="AJ149" s="83">
        <v>6000</v>
      </c>
    </row>
    <row r="150" spans="1:36" s="81" customFormat="1" hidden="1" x14ac:dyDescent="0.25">
      <c r="A150" s="83">
        <v>1750</v>
      </c>
      <c r="B150" s="84">
        <v>1665</v>
      </c>
      <c r="C150" s="84">
        <v>1703</v>
      </c>
      <c r="D150" s="84">
        <v>1737</v>
      </c>
      <c r="E150" s="84">
        <v>1799</v>
      </c>
      <c r="F150" s="84">
        <v>1864</v>
      </c>
      <c r="G150" s="84">
        <v>2009</v>
      </c>
      <c r="H150" s="84">
        <v>2059</v>
      </c>
      <c r="I150" s="84">
        <v>2112</v>
      </c>
      <c r="J150" s="84">
        <v>2170</v>
      </c>
      <c r="K150" s="84">
        <v>2143</v>
      </c>
      <c r="L150" s="84">
        <v>2174</v>
      </c>
      <c r="M150" s="84">
        <v>2300</v>
      </c>
      <c r="N150" s="84">
        <v>2491</v>
      </c>
      <c r="O150" s="84">
        <v>2675</v>
      </c>
      <c r="P150" s="84">
        <v>2863</v>
      </c>
      <c r="Q150" s="84">
        <v>2996</v>
      </c>
      <c r="R150" s="84">
        <v>2943</v>
      </c>
      <c r="S150" s="84">
        <v>3069</v>
      </c>
      <c r="T150" s="84">
        <v>3260</v>
      </c>
      <c r="U150" s="84">
        <v>3329</v>
      </c>
      <c r="V150" s="84">
        <v>3268</v>
      </c>
      <c r="W150" s="84">
        <v>3437</v>
      </c>
      <c r="X150" s="84">
        <v>3613</v>
      </c>
      <c r="Y150" s="84">
        <v>3666</v>
      </c>
      <c r="Z150" s="84">
        <v>3593</v>
      </c>
      <c r="AA150" s="84">
        <v>3770</v>
      </c>
      <c r="AB150" s="84">
        <v>3930</v>
      </c>
      <c r="AC150" s="84">
        <v>4014</v>
      </c>
      <c r="AD150" s="84">
        <v>4014</v>
      </c>
      <c r="AE150" s="84">
        <v>4099</v>
      </c>
      <c r="AF150" s="84">
        <v>4355</v>
      </c>
      <c r="AG150" s="84">
        <v>4619</v>
      </c>
      <c r="AH150" s="84">
        <v>4573</v>
      </c>
      <c r="AI150" s="84">
        <v>4657</v>
      </c>
      <c r="AJ150" s="84">
        <v>4883</v>
      </c>
    </row>
    <row r="151" spans="1:36" s="81" customFormat="1" hidden="1" x14ac:dyDescent="0.25">
      <c r="A151" s="83">
        <v>1875</v>
      </c>
      <c r="B151" s="84">
        <v>1718</v>
      </c>
      <c r="C151" s="84">
        <v>1749</v>
      </c>
      <c r="D151" s="84">
        <v>1873</v>
      </c>
      <c r="E151" s="84">
        <v>1949</v>
      </c>
      <c r="F151" s="84">
        <v>2009</v>
      </c>
      <c r="G151" s="84">
        <v>2118</v>
      </c>
      <c r="H151" s="84">
        <v>2166</v>
      </c>
      <c r="I151" s="84">
        <v>2274</v>
      </c>
      <c r="J151" s="84">
        <v>2282</v>
      </c>
      <c r="K151" s="84">
        <v>2343</v>
      </c>
      <c r="L151" s="84">
        <v>2331</v>
      </c>
      <c r="M151" s="84">
        <v>2467</v>
      </c>
      <c r="N151" s="84">
        <v>2664</v>
      </c>
      <c r="O151" s="84">
        <v>2865</v>
      </c>
      <c r="P151" s="84">
        <v>3066</v>
      </c>
      <c r="Q151" s="84">
        <v>3046</v>
      </c>
      <c r="R151" s="84">
        <v>2993</v>
      </c>
      <c r="S151" s="84">
        <v>3119</v>
      </c>
      <c r="T151" s="84">
        <v>3314</v>
      </c>
      <c r="U151" s="84">
        <v>3383</v>
      </c>
      <c r="V151" s="84">
        <v>3322</v>
      </c>
      <c r="W151" s="84">
        <v>3486</v>
      </c>
      <c r="X151" s="84">
        <v>3659</v>
      </c>
      <c r="Y151" s="84">
        <v>3720</v>
      </c>
      <c r="Z151" s="84">
        <v>3639</v>
      </c>
      <c r="AA151" s="84">
        <v>3812</v>
      </c>
      <c r="AB151" s="84">
        <v>3984</v>
      </c>
      <c r="AC151" s="84">
        <v>4064</v>
      </c>
      <c r="AD151" s="84">
        <v>4064</v>
      </c>
      <c r="AE151" s="84">
        <v>4145</v>
      </c>
      <c r="AF151" s="84">
        <v>4401</v>
      </c>
      <c r="AG151" s="84">
        <v>4669</v>
      </c>
      <c r="AH151" s="84">
        <v>4619</v>
      </c>
      <c r="AI151" s="84">
        <v>4703</v>
      </c>
      <c r="AJ151" s="84">
        <v>4929</v>
      </c>
    </row>
    <row r="152" spans="1:36" s="81" customFormat="1" hidden="1" x14ac:dyDescent="0.25">
      <c r="A152" s="83">
        <v>2000</v>
      </c>
      <c r="B152" s="84">
        <v>1768</v>
      </c>
      <c r="C152" s="84">
        <v>1889</v>
      </c>
      <c r="D152" s="84">
        <v>1989</v>
      </c>
      <c r="E152" s="84">
        <v>1982</v>
      </c>
      <c r="F152" s="84">
        <v>2009</v>
      </c>
      <c r="G152" s="84">
        <v>1915</v>
      </c>
      <c r="H152" s="84">
        <v>2045</v>
      </c>
      <c r="I152" s="84">
        <v>2128</v>
      </c>
      <c r="J152" s="84">
        <v>2242</v>
      </c>
      <c r="K152" s="84">
        <v>2459</v>
      </c>
      <c r="L152" s="84">
        <v>2601</v>
      </c>
      <c r="M152" s="84">
        <v>2649</v>
      </c>
      <c r="N152" s="84">
        <v>2688</v>
      </c>
      <c r="O152" s="84">
        <v>2846</v>
      </c>
      <c r="P152" s="84">
        <v>2996</v>
      </c>
      <c r="Q152" s="84">
        <v>3096</v>
      </c>
      <c r="R152" s="84">
        <v>3127</v>
      </c>
      <c r="S152" s="84">
        <v>3260</v>
      </c>
      <c r="T152" s="84">
        <v>3360</v>
      </c>
      <c r="U152" s="84">
        <v>3463</v>
      </c>
      <c r="V152" s="84">
        <v>3437</v>
      </c>
      <c r="W152" s="84">
        <v>3639</v>
      </c>
      <c r="X152" s="84">
        <v>3708</v>
      </c>
      <c r="Y152" s="84">
        <v>3808</v>
      </c>
      <c r="Z152" s="84">
        <v>3796</v>
      </c>
      <c r="AA152" s="84">
        <v>3988</v>
      </c>
      <c r="AB152" s="84">
        <v>4026</v>
      </c>
      <c r="AC152" s="84">
        <v>4156</v>
      </c>
      <c r="AD152" s="84">
        <v>4240</v>
      </c>
      <c r="AE152" s="84">
        <v>4321</v>
      </c>
      <c r="AF152" s="84">
        <v>4389</v>
      </c>
      <c r="AG152" s="84">
        <v>4577</v>
      </c>
      <c r="AH152" s="84">
        <v>4665</v>
      </c>
      <c r="AI152" s="84">
        <v>4898</v>
      </c>
      <c r="AJ152" s="84">
        <v>4734</v>
      </c>
    </row>
    <row r="153" spans="1:36" s="81" customFormat="1" hidden="1" x14ac:dyDescent="0.25">
      <c r="A153" s="83">
        <v>2125</v>
      </c>
      <c r="B153" s="84">
        <v>1937</v>
      </c>
      <c r="C153" s="84">
        <v>1969</v>
      </c>
      <c r="D153" s="84">
        <v>1974</v>
      </c>
      <c r="E153" s="84">
        <v>1990</v>
      </c>
      <c r="F153" s="84">
        <v>2033</v>
      </c>
      <c r="G153" s="84">
        <v>1938</v>
      </c>
      <c r="H153" s="84">
        <v>2053</v>
      </c>
      <c r="I153" s="84">
        <v>2140</v>
      </c>
      <c r="J153" s="84">
        <v>2258</v>
      </c>
      <c r="K153" s="84">
        <v>2388</v>
      </c>
      <c r="L153" s="84">
        <v>2511</v>
      </c>
      <c r="M153" s="84">
        <v>2641</v>
      </c>
      <c r="N153" s="84">
        <v>2688</v>
      </c>
      <c r="O153" s="84">
        <v>2680</v>
      </c>
      <c r="P153" s="84">
        <v>2815</v>
      </c>
      <c r="Q153" s="84">
        <v>3042</v>
      </c>
      <c r="R153" s="84">
        <v>3092</v>
      </c>
      <c r="S153" s="84">
        <v>3123</v>
      </c>
      <c r="T153" s="84">
        <v>3222</v>
      </c>
      <c r="U153" s="84">
        <v>3394</v>
      </c>
      <c r="V153" s="84">
        <v>3433</v>
      </c>
      <c r="W153" s="84">
        <v>3437</v>
      </c>
      <c r="X153" s="84">
        <v>3548</v>
      </c>
      <c r="Y153" s="84">
        <v>3766</v>
      </c>
      <c r="Z153" s="84">
        <v>3835</v>
      </c>
      <c r="AA153" s="84">
        <v>3861</v>
      </c>
      <c r="AB153" s="84">
        <v>3923</v>
      </c>
      <c r="AC153" s="84">
        <v>3999</v>
      </c>
      <c r="AD153" s="84">
        <v>4167</v>
      </c>
      <c r="AE153" s="84">
        <v>4466</v>
      </c>
      <c r="AF153" s="84">
        <v>4152</v>
      </c>
      <c r="AG153" s="84">
        <v>4405</v>
      </c>
      <c r="AH153" s="84">
        <v>4577</v>
      </c>
      <c r="AI153" s="84">
        <v>5113</v>
      </c>
      <c r="AJ153" s="84">
        <v>4512</v>
      </c>
    </row>
    <row r="154" spans="1:36" s="81" customFormat="1" hidden="1" x14ac:dyDescent="0.25">
      <c r="A154" s="83">
        <v>2250</v>
      </c>
      <c r="B154" s="84">
        <v>2001</v>
      </c>
      <c r="C154" s="84">
        <v>2009</v>
      </c>
      <c r="D154" s="84">
        <v>2009</v>
      </c>
      <c r="E154" s="84">
        <v>2009</v>
      </c>
      <c r="F154" s="84">
        <v>2049</v>
      </c>
      <c r="G154" s="84">
        <v>1978</v>
      </c>
      <c r="H154" s="84">
        <v>2053</v>
      </c>
      <c r="I154" s="84">
        <v>2132</v>
      </c>
      <c r="J154" s="84">
        <v>2270</v>
      </c>
      <c r="K154" s="84">
        <v>2357</v>
      </c>
      <c r="L154" s="84">
        <v>2487</v>
      </c>
      <c r="M154" s="84">
        <v>2613</v>
      </c>
      <c r="N154" s="84">
        <v>2748</v>
      </c>
      <c r="O154" s="84">
        <v>2680</v>
      </c>
      <c r="P154" s="84">
        <v>2861</v>
      </c>
      <c r="Q154" s="84">
        <v>3016</v>
      </c>
      <c r="R154" s="84">
        <v>3096</v>
      </c>
      <c r="S154" s="84">
        <v>3031</v>
      </c>
      <c r="T154" s="84">
        <v>3157</v>
      </c>
      <c r="U154" s="84">
        <v>3241</v>
      </c>
      <c r="V154" s="84">
        <v>3391</v>
      </c>
      <c r="W154" s="84">
        <v>3341</v>
      </c>
      <c r="X154" s="84">
        <v>3471</v>
      </c>
      <c r="Y154" s="84">
        <v>3659</v>
      </c>
      <c r="Z154" s="84">
        <v>3808</v>
      </c>
      <c r="AA154" s="84">
        <v>3739</v>
      </c>
      <c r="AB154" s="84">
        <v>3842</v>
      </c>
      <c r="AC154" s="84">
        <v>3942</v>
      </c>
      <c r="AD154" s="84">
        <v>4221</v>
      </c>
      <c r="AE154" s="84">
        <v>4554</v>
      </c>
      <c r="AF154" s="84">
        <v>4164</v>
      </c>
      <c r="AG154" s="84">
        <v>4347</v>
      </c>
      <c r="AH154" s="84">
        <v>4642</v>
      </c>
      <c r="AI154" s="84">
        <v>5208</v>
      </c>
      <c r="AJ154" s="84">
        <v>4527</v>
      </c>
    </row>
    <row r="155" spans="1:36" s="81" customFormat="1" hidden="1" x14ac:dyDescent="0.25">
      <c r="A155" s="83">
        <v>2375</v>
      </c>
      <c r="B155" s="84">
        <v>2049</v>
      </c>
      <c r="C155" s="84">
        <v>2049</v>
      </c>
      <c r="D155" s="84">
        <v>2151</v>
      </c>
      <c r="E155" s="84">
        <v>2191</v>
      </c>
      <c r="F155" s="84">
        <v>2219</v>
      </c>
      <c r="G155" s="84">
        <v>2132</v>
      </c>
      <c r="H155" s="84">
        <v>2112</v>
      </c>
      <c r="I155" s="84">
        <v>2215</v>
      </c>
      <c r="J155" s="84">
        <v>2254</v>
      </c>
      <c r="K155" s="84">
        <v>2475</v>
      </c>
      <c r="L155" s="84">
        <v>2598</v>
      </c>
      <c r="M155" s="84">
        <v>2744</v>
      </c>
      <c r="N155" s="84">
        <v>2949</v>
      </c>
      <c r="O155" s="84">
        <v>2684</v>
      </c>
      <c r="P155" s="84">
        <v>2947</v>
      </c>
      <c r="Q155" s="84">
        <v>3115</v>
      </c>
      <c r="R155" s="84">
        <v>3272</v>
      </c>
      <c r="S155" s="84">
        <v>3096</v>
      </c>
      <c r="T155" s="84">
        <v>3226</v>
      </c>
      <c r="U155" s="84">
        <v>3375</v>
      </c>
      <c r="V155" s="84">
        <v>3544</v>
      </c>
      <c r="W155" s="84">
        <v>3394</v>
      </c>
      <c r="X155" s="84">
        <v>3505</v>
      </c>
      <c r="Y155" s="84">
        <v>3716</v>
      </c>
      <c r="Z155" s="84">
        <v>3934</v>
      </c>
      <c r="AA155" s="84">
        <v>3616</v>
      </c>
      <c r="AB155" s="84">
        <v>3758</v>
      </c>
      <c r="AC155" s="84">
        <v>4022</v>
      </c>
      <c r="AD155" s="84">
        <v>4393</v>
      </c>
      <c r="AE155" s="84">
        <v>5071</v>
      </c>
      <c r="AF155" s="84">
        <v>4447</v>
      </c>
      <c r="AG155" s="84">
        <v>4722</v>
      </c>
      <c r="AH155" s="84">
        <v>5094</v>
      </c>
      <c r="AI155" s="84">
        <v>5649</v>
      </c>
      <c r="AJ155" s="84">
        <v>4887</v>
      </c>
    </row>
    <row r="156" spans="1:36" s="81" customFormat="1" hidden="1" x14ac:dyDescent="0.25">
      <c r="A156" s="83">
        <v>2500</v>
      </c>
      <c r="B156" s="84">
        <v>2190</v>
      </c>
      <c r="C156" s="84">
        <v>2199</v>
      </c>
      <c r="D156" s="84">
        <v>2309</v>
      </c>
      <c r="E156" s="84">
        <v>2345</v>
      </c>
      <c r="F156" s="84">
        <v>2376</v>
      </c>
      <c r="G156" s="84">
        <v>2534</v>
      </c>
      <c r="H156" s="84">
        <v>2223</v>
      </c>
      <c r="I156" s="84">
        <v>2357</v>
      </c>
      <c r="J156" s="84">
        <v>2534</v>
      </c>
      <c r="K156" s="84">
        <v>2511</v>
      </c>
      <c r="L156" s="84">
        <v>2645</v>
      </c>
      <c r="M156" s="84">
        <v>2834</v>
      </c>
      <c r="N156" s="84">
        <v>3075</v>
      </c>
      <c r="O156" s="84">
        <v>3528</v>
      </c>
      <c r="P156" s="84">
        <v>3693</v>
      </c>
      <c r="Q156" s="84">
        <v>3674</v>
      </c>
      <c r="R156" s="84">
        <v>3754</v>
      </c>
      <c r="S156" s="84">
        <v>3846</v>
      </c>
      <c r="T156" s="84">
        <v>3896</v>
      </c>
      <c r="U156" s="84">
        <v>3988</v>
      </c>
      <c r="V156" s="84">
        <v>4083</v>
      </c>
      <c r="W156" s="84">
        <v>4164</v>
      </c>
      <c r="X156" s="84">
        <v>4401</v>
      </c>
      <c r="Y156" s="84">
        <v>4535</v>
      </c>
      <c r="Z156" s="84">
        <v>4520</v>
      </c>
      <c r="AA156" s="84">
        <v>4738</v>
      </c>
      <c r="AB156" s="84">
        <v>4829</v>
      </c>
      <c r="AC156" s="84">
        <v>4933</v>
      </c>
      <c r="AD156" s="84">
        <v>5028</v>
      </c>
      <c r="AE156" s="84">
        <v>5227</v>
      </c>
      <c r="AF156" s="84">
        <v>5553</v>
      </c>
      <c r="AG156" s="84">
        <v>5656</v>
      </c>
      <c r="AH156" s="84">
        <v>5759</v>
      </c>
      <c r="AI156" s="84">
        <v>5981</v>
      </c>
      <c r="AJ156" s="84">
        <v>6085</v>
      </c>
    </row>
    <row r="157" spans="1:36" s="81" customFormat="1" hidden="1" x14ac:dyDescent="0.25">
      <c r="A157" s="83">
        <v>2625</v>
      </c>
      <c r="B157" s="84">
        <v>2238</v>
      </c>
      <c r="C157" s="84">
        <v>2242</v>
      </c>
      <c r="D157" s="84">
        <v>2329</v>
      </c>
      <c r="E157" s="84">
        <v>2369</v>
      </c>
      <c r="F157" s="84">
        <v>2408</v>
      </c>
      <c r="G157" s="84">
        <v>2617</v>
      </c>
      <c r="H157" s="84">
        <v>2246</v>
      </c>
      <c r="I157" s="84">
        <v>2365</v>
      </c>
      <c r="J157" s="84">
        <v>2566</v>
      </c>
      <c r="K157" s="84">
        <v>2558</v>
      </c>
      <c r="L157" s="84">
        <v>2696</v>
      </c>
      <c r="M157" s="84">
        <v>2839</v>
      </c>
      <c r="N157" s="84">
        <v>3142</v>
      </c>
      <c r="O157" s="84">
        <v>3574</v>
      </c>
      <c r="P157" s="84">
        <v>3708</v>
      </c>
      <c r="Q157" s="84">
        <v>3789</v>
      </c>
      <c r="R157" s="84">
        <v>3804</v>
      </c>
      <c r="S157" s="84">
        <v>4003</v>
      </c>
      <c r="T157" s="84">
        <v>4022</v>
      </c>
      <c r="U157" s="84">
        <v>4056</v>
      </c>
      <c r="V157" s="84">
        <v>4141</v>
      </c>
      <c r="W157" s="84">
        <v>4255</v>
      </c>
      <c r="X157" s="84">
        <v>4466</v>
      </c>
      <c r="Y157" s="84">
        <v>4592</v>
      </c>
      <c r="Z157" s="84">
        <v>4646</v>
      </c>
      <c r="AA157" s="84">
        <v>4864</v>
      </c>
      <c r="AB157" s="84">
        <v>5067</v>
      </c>
      <c r="AC157" s="84">
        <v>5063</v>
      </c>
      <c r="AD157" s="84">
        <v>5151</v>
      </c>
      <c r="AE157" s="84">
        <v>5472</v>
      </c>
      <c r="AF157" s="84">
        <v>5706</v>
      </c>
      <c r="AG157" s="84">
        <v>5802</v>
      </c>
      <c r="AH157" s="84">
        <v>5909</v>
      </c>
      <c r="AI157" s="84">
        <v>6265</v>
      </c>
      <c r="AJ157" s="84">
        <v>6245</v>
      </c>
    </row>
    <row r="158" spans="1:36" s="81" customFormat="1" hidden="1" x14ac:dyDescent="0.25">
      <c r="A158" s="83">
        <v>2750</v>
      </c>
      <c r="B158" s="84">
        <v>2310</v>
      </c>
      <c r="C158" s="84">
        <v>2317</v>
      </c>
      <c r="D158" s="84">
        <v>2337</v>
      </c>
      <c r="E158" s="84">
        <v>2384</v>
      </c>
      <c r="F158" s="84">
        <v>2404</v>
      </c>
      <c r="G158" s="84">
        <v>2609</v>
      </c>
      <c r="H158" s="84">
        <v>2286</v>
      </c>
      <c r="I158" s="84">
        <v>2408</v>
      </c>
      <c r="J158" s="84">
        <v>2598</v>
      </c>
      <c r="K158" s="84">
        <v>2553</v>
      </c>
      <c r="L158" s="84">
        <v>2673</v>
      </c>
      <c r="M158" s="84">
        <v>2905</v>
      </c>
      <c r="N158" s="84">
        <v>3142</v>
      </c>
      <c r="O158" s="84">
        <v>3609</v>
      </c>
      <c r="P158" s="84">
        <v>3796</v>
      </c>
      <c r="Q158" s="84">
        <v>3766</v>
      </c>
      <c r="R158" s="84">
        <v>3800</v>
      </c>
      <c r="S158" s="84">
        <v>4083</v>
      </c>
      <c r="T158" s="84">
        <v>4152</v>
      </c>
      <c r="U158" s="84">
        <v>4190</v>
      </c>
      <c r="V158" s="84">
        <v>4240</v>
      </c>
      <c r="W158" s="84">
        <v>4397</v>
      </c>
      <c r="X158" s="84">
        <v>4588</v>
      </c>
      <c r="Y158" s="84">
        <v>4611</v>
      </c>
      <c r="Z158" s="84">
        <v>4669</v>
      </c>
      <c r="AA158" s="84">
        <v>4952</v>
      </c>
      <c r="AB158" s="84">
        <v>5109</v>
      </c>
      <c r="AC158" s="84">
        <v>5197</v>
      </c>
      <c r="AD158" s="84">
        <v>5319</v>
      </c>
      <c r="AE158" s="84">
        <v>5626</v>
      </c>
      <c r="AF158" s="84">
        <v>5736</v>
      </c>
      <c r="AG158" s="84">
        <v>5901</v>
      </c>
      <c r="AH158" s="84">
        <v>6069</v>
      </c>
      <c r="AI158" s="84">
        <v>6433</v>
      </c>
      <c r="AJ158" s="84">
        <v>6360</v>
      </c>
    </row>
    <row r="159" spans="1:36" s="81" customFormat="1" hidden="1" x14ac:dyDescent="0.25">
      <c r="A159" s="83">
        <v>2875</v>
      </c>
      <c r="B159" s="84">
        <v>2536</v>
      </c>
      <c r="C159" s="84">
        <v>2538</v>
      </c>
      <c r="D159" s="84">
        <v>2673</v>
      </c>
      <c r="E159" s="84">
        <v>2720</v>
      </c>
      <c r="F159" s="84">
        <v>2783</v>
      </c>
      <c r="G159" s="84">
        <v>2866</v>
      </c>
      <c r="H159" s="84">
        <v>2601</v>
      </c>
      <c r="I159" s="84">
        <v>2724</v>
      </c>
      <c r="J159" s="84">
        <v>2955</v>
      </c>
      <c r="K159" s="84">
        <v>2840</v>
      </c>
      <c r="L159" s="84">
        <v>3486</v>
      </c>
      <c r="M159" s="84">
        <v>3544</v>
      </c>
      <c r="N159" s="84">
        <v>3574</v>
      </c>
      <c r="O159" s="84">
        <v>3792</v>
      </c>
      <c r="P159" s="84">
        <v>3988</v>
      </c>
      <c r="Q159" s="84">
        <v>4033</v>
      </c>
      <c r="R159" s="84">
        <v>4129</v>
      </c>
      <c r="S159" s="84">
        <v>4236</v>
      </c>
      <c r="T159" s="84">
        <v>4619</v>
      </c>
      <c r="U159" s="84">
        <v>4588</v>
      </c>
      <c r="V159" s="84">
        <v>4588</v>
      </c>
      <c r="W159" s="84">
        <v>4730</v>
      </c>
      <c r="X159" s="84">
        <v>4910</v>
      </c>
      <c r="Y159" s="84">
        <v>4979</v>
      </c>
      <c r="Z159" s="84">
        <v>5094</v>
      </c>
      <c r="AA159" s="84">
        <v>5178</v>
      </c>
      <c r="AB159" s="84">
        <v>5396</v>
      </c>
      <c r="AC159" s="84">
        <v>5606</v>
      </c>
      <c r="AD159" s="84">
        <v>5717</v>
      </c>
      <c r="AE159" s="84">
        <v>5951</v>
      </c>
      <c r="AF159" s="84">
        <v>6188</v>
      </c>
      <c r="AG159" s="84">
        <v>6376</v>
      </c>
      <c r="AH159" s="84">
        <v>6483</v>
      </c>
      <c r="AI159" s="84">
        <v>6674</v>
      </c>
      <c r="AJ159" s="84">
        <v>6931</v>
      </c>
    </row>
    <row r="160" spans="1:36" s="81" customFormat="1" hidden="1" x14ac:dyDescent="0.25">
      <c r="A160" s="83">
        <v>3000</v>
      </c>
      <c r="B160" s="84">
        <v>2604</v>
      </c>
      <c r="C160" s="84">
        <v>2613</v>
      </c>
      <c r="D160" s="84">
        <v>2740</v>
      </c>
      <c r="E160" s="84">
        <v>2787</v>
      </c>
      <c r="F160" s="84">
        <v>2799</v>
      </c>
      <c r="G160" s="84">
        <v>3016</v>
      </c>
      <c r="H160" s="84">
        <v>3225</v>
      </c>
      <c r="I160" s="84">
        <v>3147</v>
      </c>
      <c r="J160" s="84">
        <v>3260</v>
      </c>
      <c r="K160" s="84">
        <v>3525</v>
      </c>
      <c r="L160" s="84">
        <v>3444</v>
      </c>
      <c r="M160" s="84">
        <v>3559</v>
      </c>
      <c r="N160" s="84">
        <v>3662</v>
      </c>
      <c r="O160" s="84">
        <v>4014</v>
      </c>
      <c r="P160" s="84">
        <v>4225</v>
      </c>
      <c r="Q160" s="84">
        <v>4278</v>
      </c>
      <c r="R160" s="84">
        <v>4382</v>
      </c>
      <c r="S160" s="84">
        <v>4654</v>
      </c>
      <c r="T160" s="84">
        <v>4856</v>
      </c>
      <c r="U160" s="84">
        <v>4826</v>
      </c>
      <c r="V160" s="84">
        <v>4883</v>
      </c>
      <c r="W160" s="84">
        <v>5021</v>
      </c>
      <c r="X160" s="84">
        <v>5224</v>
      </c>
      <c r="Y160" s="84">
        <v>5243</v>
      </c>
      <c r="Z160" s="84">
        <v>5358</v>
      </c>
      <c r="AA160" s="84">
        <v>5511</v>
      </c>
      <c r="AB160" s="84">
        <v>5691</v>
      </c>
      <c r="AC160" s="84">
        <v>5920</v>
      </c>
      <c r="AD160" s="84">
        <v>6024</v>
      </c>
      <c r="AE160" s="84">
        <v>6395</v>
      </c>
      <c r="AF160" s="84">
        <v>6655</v>
      </c>
      <c r="AG160" s="84">
        <v>6858</v>
      </c>
      <c r="AH160" s="84">
        <v>6976</v>
      </c>
      <c r="AI160" s="84">
        <v>7179</v>
      </c>
      <c r="AJ160" s="84">
        <v>7374</v>
      </c>
    </row>
    <row r="161" spans="1:36" s="81" customFormat="1" hidden="1" x14ac:dyDescent="0.25">
      <c r="A161" s="83">
        <v>3125</v>
      </c>
      <c r="B161" s="84">
        <v>2682</v>
      </c>
      <c r="C161" s="84">
        <v>2692</v>
      </c>
      <c r="D161" s="84">
        <v>2822</v>
      </c>
      <c r="E161" s="84">
        <v>2871</v>
      </c>
      <c r="F161" s="84">
        <v>2883</v>
      </c>
      <c r="G161" s="84">
        <v>3106</v>
      </c>
      <c r="H161" s="84">
        <v>3322</v>
      </c>
      <c r="I161" s="84">
        <v>3299</v>
      </c>
      <c r="J161" s="84">
        <v>3358</v>
      </c>
      <c r="K161" s="84">
        <v>3630</v>
      </c>
      <c r="L161" s="84">
        <v>3548</v>
      </c>
      <c r="M161" s="84">
        <v>3666</v>
      </c>
      <c r="N161" s="84">
        <v>3772</v>
      </c>
      <c r="O161" s="84">
        <v>4135</v>
      </c>
      <c r="P161" s="84">
        <v>4352</v>
      </c>
      <c r="Q161" s="84">
        <v>4407</v>
      </c>
      <c r="R161" s="84">
        <v>4513</v>
      </c>
      <c r="S161" s="84">
        <v>4793</v>
      </c>
      <c r="T161" s="84">
        <v>5002</v>
      </c>
      <c r="U161" s="84">
        <v>4971</v>
      </c>
      <c r="V161" s="84">
        <v>5030</v>
      </c>
      <c r="W161" s="84">
        <v>5171</v>
      </c>
      <c r="X161" s="84">
        <v>5380</v>
      </c>
      <c r="Y161" s="84">
        <v>5400</v>
      </c>
      <c r="Z161" s="84">
        <v>5518</v>
      </c>
      <c r="AA161" s="84">
        <v>5676</v>
      </c>
      <c r="AB161" s="84">
        <v>5861</v>
      </c>
      <c r="AC161" s="84">
        <v>6098</v>
      </c>
      <c r="AD161" s="84">
        <v>6204</v>
      </c>
      <c r="AE161" s="84">
        <v>6586</v>
      </c>
      <c r="AF161" s="84">
        <v>6855</v>
      </c>
      <c r="AG161" s="84">
        <v>7064</v>
      </c>
      <c r="AH161" s="84">
        <v>7186</v>
      </c>
      <c r="AI161" s="84">
        <v>7395</v>
      </c>
      <c r="AJ161" s="84">
        <v>7596</v>
      </c>
    </row>
    <row r="162" spans="1:36" s="81" customFormat="1" hidden="1" x14ac:dyDescent="0.25">
      <c r="A162" s="83">
        <v>3250</v>
      </c>
      <c r="B162" s="84">
        <v>2762</v>
      </c>
      <c r="C162" s="84">
        <v>2822</v>
      </c>
      <c r="D162" s="84">
        <v>2958</v>
      </c>
      <c r="E162" s="84">
        <v>3010</v>
      </c>
      <c r="F162" s="84">
        <v>3022</v>
      </c>
      <c r="G162" s="84">
        <v>3257</v>
      </c>
      <c r="H162" s="84">
        <v>3483</v>
      </c>
      <c r="I162" s="84">
        <v>3398</v>
      </c>
      <c r="J162" s="84">
        <v>3459</v>
      </c>
      <c r="K162" s="84">
        <v>3739</v>
      </c>
      <c r="L162" s="84">
        <v>3654</v>
      </c>
      <c r="M162" s="84">
        <v>3776</v>
      </c>
      <c r="N162" s="84">
        <v>3885</v>
      </c>
      <c r="O162" s="84">
        <v>4259</v>
      </c>
      <c r="P162" s="84">
        <v>4482</v>
      </c>
      <c r="Q162" s="84">
        <v>4539</v>
      </c>
      <c r="R162" s="84">
        <v>4649</v>
      </c>
      <c r="S162" s="84">
        <v>4937</v>
      </c>
      <c r="T162" s="84">
        <v>5152</v>
      </c>
      <c r="U162" s="84">
        <v>5120</v>
      </c>
      <c r="V162" s="84">
        <v>5180</v>
      </c>
      <c r="W162" s="84">
        <v>5327</v>
      </c>
      <c r="X162" s="84">
        <v>5542</v>
      </c>
      <c r="Y162" s="84">
        <v>5562</v>
      </c>
      <c r="Z162" s="84">
        <v>5684</v>
      </c>
      <c r="AA162" s="84">
        <v>5846</v>
      </c>
      <c r="AB162" s="84">
        <v>6037</v>
      </c>
      <c r="AC162" s="84">
        <v>6281</v>
      </c>
      <c r="AD162" s="84">
        <v>6390</v>
      </c>
      <c r="AE162" s="84">
        <v>6784</v>
      </c>
      <c r="AF162" s="84">
        <v>7060</v>
      </c>
      <c r="AG162" s="84">
        <v>7275</v>
      </c>
      <c r="AH162" s="84">
        <v>7401</v>
      </c>
      <c r="AI162" s="84">
        <v>7616</v>
      </c>
      <c r="AJ162" s="84">
        <v>7824</v>
      </c>
    </row>
    <row r="163" spans="1:36" s="81" customFormat="1" hidden="1" x14ac:dyDescent="0.25"/>
    <row r="164" spans="1:36" s="81" customFormat="1" hidden="1" x14ac:dyDescent="0.25">
      <c r="A164" s="81" t="s">
        <v>110</v>
      </c>
    </row>
    <row r="165" spans="1:36" s="81" customFormat="1" hidden="1" x14ac:dyDescent="0.25">
      <c r="A165" s="83" t="s">
        <v>106</v>
      </c>
      <c r="B165" s="83">
        <v>2110</v>
      </c>
      <c r="C165" s="83">
        <v>2250</v>
      </c>
      <c r="D165" s="83">
        <v>2375</v>
      </c>
      <c r="E165" s="83">
        <v>2500</v>
      </c>
      <c r="F165" s="83">
        <v>2625</v>
      </c>
      <c r="G165" s="83">
        <v>2750</v>
      </c>
      <c r="H165" s="83">
        <v>2875</v>
      </c>
      <c r="I165" s="83">
        <v>3000</v>
      </c>
      <c r="J165" s="83">
        <v>3125</v>
      </c>
      <c r="K165" s="83">
        <v>3250</v>
      </c>
      <c r="L165" s="83">
        <v>3375</v>
      </c>
      <c r="M165" s="83">
        <v>3500</v>
      </c>
      <c r="N165" s="83">
        <v>3625</v>
      </c>
      <c r="O165" s="83">
        <v>3750</v>
      </c>
      <c r="P165" s="83">
        <v>3875</v>
      </c>
      <c r="Q165" s="83">
        <v>4000</v>
      </c>
      <c r="R165" s="83">
        <v>4125</v>
      </c>
      <c r="S165" s="83">
        <v>4250</v>
      </c>
      <c r="T165" s="83">
        <v>4375</v>
      </c>
      <c r="U165" s="83">
        <v>4500</v>
      </c>
      <c r="V165" s="83">
        <v>4625</v>
      </c>
      <c r="W165" s="83">
        <v>4750</v>
      </c>
      <c r="X165" s="83">
        <v>4875</v>
      </c>
      <c r="Y165" s="83">
        <v>5000</v>
      </c>
    </row>
    <row r="166" spans="1:36" s="81" customFormat="1" hidden="1" x14ac:dyDescent="0.25">
      <c r="A166" s="83">
        <v>1700</v>
      </c>
      <c r="B166" s="84">
        <v>1717</v>
      </c>
      <c r="C166" s="84">
        <v>1779</v>
      </c>
      <c r="D166" s="84">
        <v>1918</v>
      </c>
      <c r="E166" s="84">
        <v>1965</v>
      </c>
      <c r="F166" s="84">
        <v>2016</v>
      </c>
      <c r="G166" s="84">
        <v>2071</v>
      </c>
      <c r="H166" s="84">
        <v>2046</v>
      </c>
      <c r="I166" s="84">
        <v>2075</v>
      </c>
      <c r="J166" s="84">
        <v>2195</v>
      </c>
      <c r="K166" s="84">
        <v>2378</v>
      </c>
      <c r="L166" s="84">
        <v>2553</v>
      </c>
      <c r="M166" s="84">
        <v>2732</v>
      </c>
      <c r="N166" s="84">
        <v>2860</v>
      </c>
      <c r="O166" s="84">
        <v>2809</v>
      </c>
      <c r="P166" s="84">
        <v>2930</v>
      </c>
      <c r="Q166" s="84">
        <v>3112</v>
      </c>
      <c r="R166" s="84">
        <v>3178</v>
      </c>
      <c r="S166" s="84">
        <v>3120</v>
      </c>
      <c r="T166" s="84">
        <v>3280</v>
      </c>
      <c r="U166" s="84">
        <v>3448</v>
      </c>
      <c r="V166" s="84">
        <v>3500</v>
      </c>
      <c r="W166" s="84">
        <v>3430</v>
      </c>
      <c r="X166" s="84">
        <v>3598</v>
      </c>
      <c r="Y166" s="84">
        <v>3751</v>
      </c>
    </row>
    <row r="167" spans="1:36" s="81" customFormat="1" hidden="1" x14ac:dyDescent="0.25">
      <c r="A167" s="83">
        <v>1800</v>
      </c>
      <c r="B167" s="84">
        <v>1860</v>
      </c>
      <c r="C167" s="84">
        <v>1918</v>
      </c>
      <c r="D167" s="84">
        <v>2021</v>
      </c>
      <c r="E167" s="84">
        <v>2067</v>
      </c>
      <c r="F167" s="84">
        <v>2171</v>
      </c>
      <c r="G167" s="84">
        <v>2179</v>
      </c>
      <c r="H167" s="84">
        <v>2236</v>
      </c>
      <c r="I167" s="84">
        <v>2225</v>
      </c>
      <c r="J167" s="84">
        <v>2355</v>
      </c>
      <c r="K167" s="84">
        <v>2543</v>
      </c>
      <c r="L167" s="84">
        <v>2735</v>
      </c>
      <c r="M167" s="84">
        <v>2927</v>
      </c>
      <c r="N167" s="84">
        <v>2908</v>
      </c>
      <c r="O167" s="84">
        <v>2857</v>
      </c>
      <c r="P167" s="84">
        <v>2977</v>
      </c>
      <c r="Q167" s="84">
        <v>3163</v>
      </c>
      <c r="R167" s="84">
        <v>3229</v>
      </c>
      <c r="S167" s="84">
        <v>3171</v>
      </c>
      <c r="T167" s="84">
        <v>3328</v>
      </c>
      <c r="U167" s="84">
        <v>3492</v>
      </c>
      <c r="V167" s="84">
        <v>3551</v>
      </c>
      <c r="W167" s="84">
        <v>3474</v>
      </c>
      <c r="X167" s="84">
        <v>3638</v>
      </c>
      <c r="Y167" s="84">
        <v>3803</v>
      </c>
    </row>
    <row r="168" spans="1:36" s="81" customFormat="1" hidden="1" x14ac:dyDescent="0.25">
      <c r="A168" s="83">
        <v>1900</v>
      </c>
      <c r="B168" s="84">
        <v>1953</v>
      </c>
      <c r="C168" s="84">
        <v>1996</v>
      </c>
      <c r="D168" s="84">
        <v>2002</v>
      </c>
      <c r="E168" s="84">
        <v>2091</v>
      </c>
      <c r="F168" s="84">
        <v>2186</v>
      </c>
      <c r="G168" s="84">
        <v>2247</v>
      </c>
      <c r="H168" s="84">
        <v>2386</v>
      </c>
      <c r="I168" s="84">
        <v>2451</v>
      </c>
      <c r="J168" s="84">
        <v>2542</v>
      </c>
      <c r="K168" s="84">
        <v>2659</v>
      </c>
      <c r="L168" s="84">
        <v>2837</v>
      </c>
      <c r="M168" s="84">
        <v>3011</v>
      </c>
      <c r="N168" s="84">
        <v>2931</v>
      </c>
      <c r="O168" s="84">
        <v>2921</v>
      </c>
      <c r="P168" s="84">
        <v>3045</v>
      </c>
      <c r="Q168" s="84">
        <v>3185</v>
      </c>
      <c r="R168" s="84">
        <v>3268</v>
      </c>
      <c r="S168" s="84">
        <v>3226</v>
      </c>
      <c r="T168" s="84">
        <v>3401</v>
      </c>
      <c r="U168" s="84">
        <v>3516</v>
      </c>
      <c r="V168" s="84">
        <v>3593</v>
      </c>
      <c r="W168" s="84">
        <v>3549</v>
      </c>
      <c r="X168" s="84">
        <v>3722</v>
      </c>
      <c r="Y168" s="84">
        <v>3823</v>
      </c>
    </row>
    <row r="169" spans="1:36" s="81" customFormat="1" hidden="1" x14ac:dyDescent="0.25">
      <c r="A169" s="83">
        <v>2000</v>
      </c>
      <c r="B169" s="84">
        <v>1892</v>
      </c>
      <c r="C169" s="84">
        <v>1918</v>
      </c>
      <c r="D169" s="84">
        <v>1828</v>
      </c>
      <c r="E169" s="84">
        <v>1952</v>
      </c>
      <c r="F169" s="84">
        <v>2031</v>
      </c>
      <c r="G169" s="84">
        <v>2140</v>
      </c>
      <c r="H169" s="84">
        <v>2348</v>
      </c>
      <c r="I169" s="84">
        <v>2483</v>
      </c>
      <c r="J169" s="84">
        <v>2528</v>
      </c>
      <c r="K169" s="84">
        <v>2566</v>
      </c>
      <c r="L169" s="84">
        <v>2717</v>
      </c>
      <c r="M169" s="84">
        <v>2860</v>
      </c>
      <c r="N169" s="84">
        <v>2955</v>
      </c>
      <c r="O169" s="84">
        <v>2984</v>
      </c>
      <c r="P169" s="84">
        <v>3112</v>
      </c>
      <c r="Q169" s="84">
        <v>3207</v>
      </c>
      <c r="R169" s="84">
        <v>3306</v>
      </c>
      <c r="S169" s="84">
        <v>3280</v>
      </c>
      <c r="T169" s="84">
        <v>3474</v>
      </c>
      <c r="U169" s="84">
        <v>3540</v>
      </c>
      <c r="V169" s="84">
        <v>3635</v>
      </c>
      <c r="W169" s="84">
        <v>3624</v>
      </c>
      <c r="X169" s="84">
        <v>3806</v>
      </c>
      <c r="Y169" s="84">
        <v>3843</v>
      </c>
    </row>
    <row r="170" spans="1:36" s="81" customFormat="1" hidden="1" x14ac:dyDescent="0.25">
      <c r="A170" s="83">
        <v>2100</v>
      </c>
      <c r="B170" s="84">
        <v>1895</v>
      </c>
      <c r="C170" s="84">
        <v>1931</v>
      </c>
      <c r="D170" s="84">
        <v>1837</v>
      </c>
      <c r="E170" s="84">
        <v>1956</v>
      </c>
      <c r="F170" s="84">
        <v>2038</v>
      </c>
      <c r="G170" s="84">
        <v>2150</v>
      </c>
      <c r="H170" s="84">
        <v>2315</v>
      </c>
      <c r="I170" s="84">
        <v>2440</v>
      </c>
      <c r="J170" s="84">
        <v>2526</v>
      </c>
      <c r="K170" s="84">
        <v>2566</v>
      </c>
      <c r="L170" s="84">
        <v>2638</v>
      </c>
      <c r="M170" s="84">
        <v>2774</v>
      </c>
      <c r="N170" s="84">
        <v>2929</v>
      </c>
      <c r="O170" s="84">
        <v>2968</v>
      </c>
      <c r="P170" s="84">
        <v>3048</v>
      </c>
      <c r="Q170" s="84">
        <v>3142</v>
      </c>
      <c r="R170" s="84">
        <v>3274</v>
      </c>
      <c r="S170" s="84">
        <v>3277</v>
      </c>
      <c r="T170" s="84">
        <v>3378</v>
      </c>
      <c r="U170" s="84">
        <v>3462</v>
      </c>
      <c r="V170" s="84">
        <v>3615</v>
      </c>
      <c r="W170" s="84">
        <v>3642</v>
      </c>
      <c r="X170" s="84">
        <v>3747</v>
      </c>
      <c r="Y170" s="84">
        <v>3792</v>
      </c>
    </row>
    <row r="171" spans="1:36" s="81" customFormat="1" hidden="1" x14ac:dyDescent="0.25">
      <c r="A171" s="83">
        <v>2125</v>
      </c>
      <c r="B171" s="84">
        <v>1899</v>
      </c>
      <c r="C171" s="84">
        <v>1942</v>
      </c>
      <c r="D171" s="84">
        <v>1852</v>
      </c>
      <c r="E171" s="84">
        <v>1960</v>
      </c>
      <c r="F171" s="84">
        <v>2042</v>
      </c>
      <c r="G171" s="84">
        <v>2157</v>
      </c>
      <c r="H171" s="84">
        <v>2279</v>
      </c>
      <c r="I171" s="84">
        <v>2397</v>
      </c>
      <c r="J171" s="84">
        <v>2519</v>
      </c>
      <c r="K171" s="84">
        <v>2566</v>
      </c>
      <c r="L171" s="84">
        <v>2559</v>
      </c>
      <c r="M171" s="84">
        <v>2688</v>
      </c>
      <c r="N171" s="84">
        <v>2905</v>
      </c>
      <c r="O171" s="84">
        <v>2950</v>
      </c>
      <c r="P171" s="84">
        <v>2981</v>
      </c>
      <c r="Q171" s="84">
        <v>3075</v>
      </c>
      <c r="R171" s="84">
        <v>3239</v>
      </c>
      <c r="S171" s="84">
        <v>3277</v>
      </c>
      <c r="T171" s="84">
        <v>3281</v>
      </c>
      <c r="U171" s="84">
        <v>3385</v>
      </c>
      <c r="V171" s="84">
        <v>3594</v>
      </c>
      <c r="W171" s="84">
        <v>3660</v>
      </c>
      <c r="X171" s="84">
        <v>3684</v>
      </c>
      <c r="Y171" s="84">
        <v>3743</v>
      </c>
    </row>
    <row r="172" spans="1:36" s="81" customFormat="1" hidden="1" x14ac:dyDescent="0.25">
      <c r="A172" s="83">
        <v>2250</v>
      </c>
      <c r="B172" s="84">
        <v>1918</v>
      </c>
      <c r="C172" s="84">
        <v>1956</v>
      </c>
      <c r="D172" s="84">
        <v>1888</v>
      </c>
      <c r="E172" s="84">
        <v>1960</v>
      </c>
      <c r="F172" s="84">
        <v>2035</v>
      </c>
      <c r="G172" s="84">
        <v>2168</v>
      </c>
      <c r="H172" s="84">
        <v>2250</v>
      </c>
      <c r="I172" s="84">
        <v>2376</v>
      </c>
      <c r="J172" s="84">
        <v>2494</v>
      </c>
      <c r="K172" s="84">
        <v>2623</v>
      </c>
      <c r="L172" s="84">
        <v>2559</v>
      </c>
      <c r="M172" s="84">
        <v>2867</v>
      </c>
      <c r="N172" s="84">
        <v>2877</v>
      </c>
      <c r="O172" s="84">
        <v>2954</v>
      </c>
      <c r="P172" s="84">
        <v>2895</v>
      </c>
      <c r="Q172" s="84">
        <v>3013</v>
      </c>
      <c r="R172" s="84">
        <v>3093</v>
      </c>
      <c r="S172" s="84">
        <v>3236</v>
      </c>
      <c r="T172" s="84">
        <v>3190</v>
      </c>
      <c r="U172" s="84">
        <v>3312</v>
      </c>
      <c r="V172" s="84">
        <v>3493</v>
      </c>
      <c r="W172" s="84">
        <v>3635</v>
      </c>
      <c r="X172" s="84">
        <v>3569</v>
      </c>
      <c r="Y172" s="84">
        <v>3667</v>
      </c>
    </row>
    <row r="173" spans="1:36" s="81" customFormat="1" hidden="1" x14ac:dyDescent="0.25">
      <c r="A173" s="83">
        <v>2375</v>
      </c>
      <c r="B173" s="84">
        <v>2091</v>
      </c>
      <c r="C173" s="84">
        <v>2117</v>
      </c>
      <c r="D173" s="84">
        <v>2035</v>
      </c>
      <c r="E173" s="84">
        <v>2017</v>
      </c>
      <c r="F173" s="84">
        <v>2114</v>
      </c>
      <c r="G173" s="84">
        <v>2153</v>
      </c>
      <c r="H173" s="84">
        <v>2361</v>
      </c>
      <c r="I173" s="84">
        <v>2480</v>
      </c>
      <c r="J173" s="84">
        <v>2620</v>
      </c>
      <c r="K173" s="84">
        <v>2813</v>
      </c>
      <c r="L173" s="84">
        <v>2692</v>
      </c>
      <c r="M173" s="84">
        <v>2814</v>
      </c>
      <c r="N173" s="84">
        <v>2974</v>
      </c>
      <c r="O173" s="84">
        <v>3124</v>
      </c>
      <c r="P173" s="84">
        <v>2954</v>
      </c>
      <c r="Q173" s="84">
        <v>3079</v>
      </c>
      <c r="R173" s="84">
        <v>3222</v>
      </c>
      <c r="S173" s="84">
        <v>3382</v>
      </c>
      <c r="T173" s="84">
        <v>3239</v>
      </c>
      <c r="U173" s="84">
        <v>3347</v>
      </c>
      <c r="V173" s="84">
        <v>3549</v>
      </c>
      <c r="W173" s="84">
        <v>3754</v>
      </c>
      <c r="X173" s="84">
        <v>3451</v>
      </c>
      <c r="Y173" s="84">
        <v>3587</v>
      </c>
    </row>
    <row r="174" spans="1:36" s="81" customFormat="1" hidden="1" x14ac:dyDescent="0.25">
      <c r="A174" s="83">
        <v>2500</v>
      </c>
      <c r="B174" s="84">
        <v>2238</v>
      </c>
      <c r="C174" s="84">
        <v>2268</v>
      </c>
      <c r="D174" s="84">
        <v>2419</v>
      </c>
      <c r="E174" s="84">
        <v>2121</v>
      </c>
      <c r="F174" s="84">
        <v>2250</v>
      </c>
      <c r="G174" s="84">
        <v>2419</v>
      </c>
      <c r="H174" s="84">
        <v>2397</v>
      </c>
      <c r="I174" s="84">
        <v>2526</v>
      </c>
      <c r="J174" s="84">
        <v>2706</v>
      </c>
      <c r="K174" s="84">
        <v>3083</v>
      </c>
      <c r="L174" s="84">
        <v>3368</v>
      </c>
      <c r="M174" s="84">
        <v>3524</v>
      </c>
      <c r="N174" s="84">
        <v>3507</v>
      </c>
      <c r="O174" s="84">
        <v>3583</v>
      </c>
      <c r="P174" s="84">
        <v>3670</v>
      </c>
      <c r="Q174" s="84">
        <v>3719</v>
      </c>
      <c r="R174" s="84">
        <v>3806</v>
      </c>
      <c r="S174" s="84">
        <v>3897</v>
      </c>
      <c r="T174" s="84">
        <v>3973</v>
      </c>
      <c r="U174" s="84">
        <v>4203</v>
      </c>
      <c r="V174" s="84">
        <v>4328</v>
      </c>
      <c r="W174" s="84">
        <v>4314</v>
      </c>
      <c r="X174" s="84">
        <v>4523</v>
      </c>
      <c r="Y174" s="84">
        <v>4610</v>
      </c>
    </row>
    <row r="175" spans="1:36" s="81" customFormat="1" hidden="1" x14ac:dyDescent="0.25">
      <c r="A175" s="83">
        <v>2550</v>
      </c>
      <c r="B175" s="84">
        <v>2250</v>
      </c>
      <c r="C175" s="84">
        <v>2282</v>
      </c>
      <c r="D175" s="84">
        <v>2458</v>
      </c>
      <c r="E175" s="84">
        <v>2132</v>
      </c>
      <c r="F175" s="84">
        <v>2254</v>
      </c>
      <c r="G175" s="84">
        <v>2433</v>
      </c>
      <c r="H175" s="84">
        <v>2419</v>
      </c>
      <c r="I175" s="84">
        <v>2548</v>
      </c>
      <c r="J175" s="84">
        <v>2774</v>
      </c>
      <c r="K175" s="84">
        <v>2992</v>
      </c>
      <c r="L175" s="84">
        <v>3388</v>
      </c>
      <c r="M175" s="84">
        <v>3531</v>
      </c>
      <c r="N175" s="84">
        <v>3562</v>
      </c>
      <c r="O175" s="84">
        <v>3608</v>
      </c>
      <c r="P175" s="84">
        <v>3747</v>
      </c>
      <c r="Q175" s="84">
        <v>3778</v>
      </c>
      <c r="R175" s="84">
        <v>3841</v>
      </c>
      <c r="S175" s="84">
        <v>3924</v>
      </c>
      <c r="T175" s="84">
        <v>4018</v>
      </c>
      <c r="U175" s="84">
        <v>4231</v>
      </c>
      <c r="V175" s="84">
        <v>4356</v>
      </c>
      <c r="W175" s="84">
        <v>4373</v>
      </c>
      <c r="X175" s="84">
        <v>4582</v>
      </c>
      <c r="Y175" s="84">
        <v>4724</v>
      </c>
    </row>
    <row r="176" spans="1:36" s="81" customFormat="1" hidden="1" x14ac:dyDescent="0.25">
      <c r="A176" s="83">
        <v>2625</v>
      </c>
      <c r="B176" s="84">
        <v>2261</v>
      </c>
      <c r="C176" s="84">
        <v>2300</v>
      </c>
      <c r="D176" s="84">
        <v>2498</v>
      </c>
      <c r="E176" s="84">
        <v>2142</v>
      </c>
      <c r="F176" s="84">
        <v>2257</v>
      </c>
      <c r="G176" s="84">
        <v>2451</v>
      </c>
      <c r="H176" s="84">
        <v>2440</v>
      </c>
      <c r="I176" s="84">
        <v>2573</v>
      </c>
      <c r="J176" s="84">
        <v>2759</v>
      </c>
      <c r="K176" s="84">
        <v>2999</v>
      </c>
      <c r="L176" s="84">
        <v>3413</v>
      </c>
      <c r="M176" s="84">
        <v>3538</v>
      </c>
      <c r="N176" s="84">
        <v>3618</v>
      </c>
      <c r="O176" s="84">
        <v>3632</v>
      </c>
      <c r="P176" s="84">
        <v>3820</v>
      </c>
      <c r="Q176" s="84">
        <v>3841</v>
      </c>
      <c r="R176" s="84">
        <v>3872</v>
      </c>
      <c r="S176" s="84">
        <v>3952</v>
      </c>
      <c r="T176" s="84">
        <v>4063</v>
      </c>
      <c r="U176" s="84">
        <v>4262</v>
      </c>
      <c r="V176" s="84">
        <v>4384</v>
      </c>
      <c r="W176" s="84">
        <v>4436</v>
      </c>
      <c r="X176" s="84">
        <v>4644</v>
      </c>
      <c r="Y176" s="84">
        <v>4836</v>
      </c>
    </row>
    <row r="177" spans="1:25" s="81" customFormat="1" hidden="1" x14ac:dyDescent="0.25">
      <c r="A177" s="83">
        <v>2700</v>
      </c>
      <c r="B177" s="84">
        <v>2276</v>
      </c>
      <c r="C177" s="84">
        <v>2293</v>
      </c>
      <c r="D177" s="84">
        <v>2491</v>
      </c>
      <c r="E177" s="84">
        <v>2182</v>
      </c>
      <c r="F177" s="84">
        <v>2300</v>
      </c>
      <c r="G177" s="84">
        <v>2480</v>
      </c>
      <c r="H177" s="84">
        <v>2559</v>
      </c>
      <c r="I177" s="84">
        <v>2681</v>
      </c>
      <c r="J177" s="84">
        <v>2773</v>
      </c>
      <c r="K177" s="84">
        <v>2999</v>
      </c>
      <c r="L177" s="84">
        <v>3444</v>
      </c>
      <c r="M177" s="84">
        <v>3625</v>
      </c>
      <c r="N177" s="84">
        <v>3594</v>
      </c>
      <c r="O177" s="84">
        <v>3629</v>
      </c>
      <c r="P177" s="84">
        <v>3897</v>
      </c>
      <c r="Q177" s="84">
        <v>3963</v>
      </c>
      <c r="R177" s="84">
        <v>4001</v>
      </c>
      <c r="S177" s="84">
        <v>4046</v>
      </c>
      <c r="T177" s="84">
        <v>4196</v>
      </c>
      <c r="U177" s="84">
        <v>4380</v>
      </c>
      <c r="V177" s="84">
        <v>4401</v>
      </c>
      <c r="W177" s="84">
        <v>4457</v>
      </c>
      <c r="X177" s="84">
        <v>4728</v>
      </c>
      <c r="Y177" s="84">
        <v>4878</v>
      </c>
    </row>
    <row r="178" spans="1:25" s="81" customFormat="1" hidden="1" x14ac:dyDescent="0.25">
      <c r="A178" s="83">
        <v>2850</v>
      </c>
      <c r="B178" s="84">
        <v>2596</v>
      </c>
      <c r="C178" s="84">
        <v>2656</v>
      </c>
      <c r="D178" s="84">
        <v>2735</v>
      </c>
      <c r="E178" s="84">
        <v>2483</v>
      </c>
      <c r="F178" s="84">
        <v>2602</v>
      </c>
      <c r="G178" s="84">
        <v>2961</v>
      </c>
      <c r="H178" s="84">
        <v>2710</v>
      </c>
      <c r="I178" s="84">
        <v>3329</v>
      </c>
      <c r="J178" s="84">
        <v>3382</v>
      </c>
      <c r="K178" s="84">
        <v>3413</v>
      </c>
      <c r="L178" s="84">
        <v>3622</v>
      </c>
      <c r="M178" s="84">
        <v>3806</v>
      </c>
      <c r="N178" s="84">
        <v>3851</v>
      </c>
      <c r="O178" s="84">
        <v>3942</v>
      </c>
      <c r="P178" s="84">
        <v>4043</v>
      </c>
      <c r="Q178" s="84">
        <v>4408</v>
      </c>
      <c r="R178" s="84">
        <v>4380</v>
      </c>
      <c r="S178" s="84">
        <v>4380</v>
      </c>
      <c r="T178" s="84">
        <v>4516</v>
      </c>
      <c r="U178" s="84">
        <v>4686</v>
      </c>
      <c r="V178" s="84">
        <v>4752</v>
      </c>
      <c r="W178" s="84">
        <v>4864</v>
      </c>
      <c r="X178" s="84">
        <v>4944</v>
      </c>
      <c r="Y178" s="84">
        <v>5152</v>
      </c>
    </row>
    <row r="179" spans="1:25" s="81" customFormat="1" hidden="1" x14ac:dyDescent="0.25">
      <c r="A179" s="83">
        <v>2975</v>
      </c>
      <c r="B179" s="84">
        <v>2628</v>
      </c>
      <c r="C179" s="84">
        <v>2663</v>
      </c>
      <c r="D179" s="84">
        <v>2806</v>
      </c>
      <c r="E179" s="84">
        <v>2781</v>
      </c>
      <c r="F179" s="84">
        <v>2878</v>
      </c>
      <c r="G179" s="84">
        <v>2992</v>
      </c>
      <c r="H179" s="84">
        <v>3037</v>
      </c>
      <c r="I179" s="84">
        <v>3309</v>
      </c>
      <c r="J179" s="84">
        <v>3388</v>
      </c>
      <c r="K179" s="84">
        <v>3455</v>
      </c>
      <c r="L179" s="84">
        <v>3726</v>
      </c>
      <c r="M179" s="84">
        <v>3921</v>
      </c>
      <c r="N179" s="84">
        <v>3966</v>
      </c>
      <c r="O179" s="84">
        <v>4063</v>
      </c>
      <c r="P179" s="84">
        <v>4244</v>
      </c>
      <c r="Q179" s="84">
        <v>4523</v>
      </c>
      <c r="R179" s="84">
        <v>4495</v>
      </c>
      <c r="S179" s="84">
        <v>4519</v>
      </c>
      <c r="T179" s="84">
        <v>4655</v>
      </c>
      <c r="U179" s="84">
        <v>4836</v>
      </c>
      <c r="V179" s="84">
        <v>4878</v>
      </c>
      <c r="W179" s="84">
        <v>4989</v>
      </c>
      <c r="X179" s="84">
        <v>5100</v>
      </c>
      <c r="Y179" s="84">
        <v>5292</v>
      </c>
    </row>
    <row r="180" spans="1:25" s="81" customFormat="1" hidden="1" x14ac:dyDescent="0.25">
      <c r="A180" s="83">
        <v>3000</v>
      </c>
      <c r="B180" s="84">
        <v>2660</v>
      </c>
      <c r="C180" s="84">
        <v>2670</v>
      </c>
      <c r="D180" s="84">
        <v>2878</v>
      </c>
      <c r="E180" s="84">
        <v>3079</v>
      </c>
      <c r="F180" s="84">
        <v>3058</v>
      </c>
      <c r="G180" s="84">
        <v>3114</v>
      </c>
      <c r="H180" s="84">
        <v>3364</v>
      </c>
      <c r="I180" s="84">
        <v>3288</v>
      </c>
      <c r="J180" s="84">
        <v>3399</v>
      </c>
      <c r="K180" s="84">
        <v>3496</v>
      </c>
      <c r="L180" s="84">
        <v>3830</v>
      </c>
      <c r="M180" s="84">
        <v>4032</v>
      </c>
      <c r="N180" s="84">
        <v>4084</v>
      </c>
      <c r="O180" s="84">
        <v>4182</v>
      </c>
      <c r="P180" s="84">
        <v>4443</v>
      </c>
      <c r="Q180" s="84">
        <v>4634</v>
      </c>
      <c r="R180" s="84">
        <v>4606</v>
      </c>
      <c r="S180" s="84">
        <v>4662</v>
      </c>
      <c r="T180" s="84">
        <v>4794</v>
      </c>
      <c r="U180" s="84">
        <v>4985</v>
      </c>
      <c r="V180" s="84">
        <v>5006</v>
      </c>
      <c r="W180" s="84">
        <v>5114</v>
      </c>
      <c r="X180" s="84">
        <v>5260</v>
      </c>
      <c r="Y180" s="84">
        <v>5431</v>
      </c>
    </row>
    <row r="181" spans="1:25" s="81" customFormat="1" hidden="1" x14ac:dyDescent="0.25">
      <c r="A181" s="83">
        <v>3150</v>
      </c>
      <c r="B181" s="84">
        <v>2873</v>
      </c>
      <c r="C181" s="84">
        <v>2885</v>
      </c>
      <c r="D181" s="84">
        <v>3109</v>
      </c>
      <c r="E181" s="84">
        <v>3324</v>
      </c>
      <c r="F181" s="84">
        <v>3244</v>
      </c>
      <c r="G181" s="84">
        <v>3302</v>
      </c>
      <c r="H181" s="84">
        <v>3569</v>
      </c>
      <c r="I181" s="84">
        <v>3488</v>
      </c>
      <c r="J181" s="84">
        <v>3604</v>
      </c>
      <c r="K181" s="84">
        <v>3709</v>
      </c>
      <c r="L181" s="84">
        <v>4065</v>
      </c>
      <c r="M181" s="84">
        <v>4278</v>
      </c>
      <c r="N181" s="84">
        <v>4333</v>
      </c>
      <c r="O181" s="84">
        <v>4437</v>
      </c>
      <c r="P181" s="84">
        <v>4713</v>
      </c>
      <c r="Q181" s="84">
        <v>4918</v>
      </c>
      <c r="R181" s="84">
        <v>4887</v>
      </c>
      <c r="S181" s="84">
        <v>4945</v>
      </c>
      <c r="T181" s="84">
        <v>5085</v>
      </c>
      <c r="U181" s="84">
        <v>5290</v>
      </c>
      <c r="V181" s="84">
        <v>5309</v>
      </c>
      <c r="W181" s="84">
        <v>5426</v>
      </c>
      <c r="X181" s="84">
        <v>5581</v>
      </c>
      <c r="Y181" s="84">
        <v>5763</v>
      </c>
    </row>
    <row r="182" spans="1:25" s="81" customFormat="1" hidden="1" x14ac:dyDescent="0.25"/>
    <row r="183" spans="1:25" s="81" customFormat="1" hidden="1" x14ac:dyDescent="0.25">
      <c r="A183" s="81" t="s">
        <v>111</v>
      </c>
    </row>
    <row r="184" spans="1:25" s="81" customFormat="1" hidden="1" x14ac:dyDescent="0.25">
      <c r="A184" s="83" t="s">
        <v>106</v>
      </c>
      <c r="B184" s="83">
        <v>2110</v>
      </c>
      <c r="C184" s="83">
        <v>2250</v>
      </c>
      <c r="D184" s="83">
        <v>2375</v>
      </c>
      <c r="E184" s="83">
        <v>2500</v>
      </c>
      <c r="F184" s="83">
        <v>2625</v>
      </c>
      <c r="G184" s="83">
        <v>2750</v>
      </c>
      <c r="H184" s="83">
        <v>2875</v>
      </c>
      <c r="I184" s="83">
        <v>3000</v>
      </c>
      <c r="J184" s="83">
        <v>3125</v>
      </c>
      <c r="K184" s="83">
        <v>3250</v>
      </c>
      <c r="L184" s="83">
        <v>3375</v>
      </c>
      <c r="M184" s="83">
        <v>3500</v>
      </c>
      <c r="N184" s="83">
        <v>3625</v>
      </c>
      <c r="O184" s="83">
        <v>3750</v>
      </c>
      <c r="P184" s="83">
        <v>3875</v>
      </c>
      <c r="Q184" s="83">
        <v>4000</v>
      </c>
      <c r="R184" s="83">
        <v>4125</v>
      </c>
      <c r="S184" s="83">
        <v>4250</v>
      </c>
      <c r="T184" s="83">
        <v>4375</v>
      </c>
      <c r="U184" s="83">
        <v>4500</v>
      </c>
      <c r="V184" s="83">
        <v>4625</v>
      </c>
      <c r="W184" s="83">
        <v>4750</v>
      </c>
      <c r="X184" s="83">
        <v>4875</v>
      </c>
      <c r="Y184" s="83">
        <v>5000</v>
      </c>
    </row>
    <row r="185" spans="1:25" s="81" customFormat="1" hidden="1" x14ac:dyDescent="0.25">
      <c r="A185" s="83">
        <v>1700</v>
      </c>
      <c r="B185" s="84">
        <v>1889</v>
      </c>
      <c r="C185" s="84">
        <v>1957</v>
      </c>
      <c r="D185" s="84">
        <v>2110</v>
      </c>
      <c r="E185" s="84">
        <v>2162</v>
      </c>
      <c r="F185" s="84">
        <v>2218</v>
      </c>
      <c r="G185" s="84">
        <v>2278</v>
      </c>
      <c r="H185" s="84">
        <v>2250</v>
      </c>
      <c r="I185" s="84">
        <v>2282</v>
      </c>
      <c r="J185" s="84">
        <v>2415</v>
      </c>
      <c r="K185" s="84">
        <v>2616</v>
      </c>
      <c r="L185" s="84">
        <v>2809</v>
      </c>
      <c r="M185" s="84">
        <v>3006</v>
      </c>
      <c r="N185" s="84">
        <v>3146</v>
      </c>
      <c r="O185" s="84">
        <v>3090</v>
      </c>
      <c r="P185" s="84">
        <v>3223</v>
      </c>
      <c r="Q185" s="84">
        <v>3423</v>
      </c>
      <c r="R185" s="84">
        <v>3496</v>
      </c>
      <c r="S185" s="84">
        <v>3432</v>
      </c>
      <c r="T185" s="84">
        <v>3608</v>
      </c>
      <c r="U185" s="84">
        <v>3793</v>
      </c>
      <c r="V185" s="84">
        <v>3849</v>
      </c>
      <c r="W185" s="84">
        <v>3773</v>
      </c>
      <c r="X185" s="84">
        <v>3958</v>
      </c>
      <c r="Y185" s="84">
        <v>4127</v>
      </c>
    </row>
    <row r="186" spans="1:25" s="81" customFormat="1" hidden="1" x14ac:dyDescent="0.25">
      <c r="A186" s="83">
        <v>1800</v>
      </c>
      <c r="B186" s="84">
        <v>2046</v>
      </c>
      <c r="C186" s="84">
        <v>2110</v>
      </c>
      <c r="D186" s="84">
        <v>2223</v>
      </c>
      <c r="E186" s="84">
        <v>2274</v>
      </c>
      <c r="F186" s="84">
        <v>2388</v>
      </c>
      <c r="G186" s="84">
        <v>2396</v>
      </c>
      <c r="H186" s="84">
        <v>2460</v>
      </c>
      <c r="I186" s="84">
        <v>2447</v>
      </c>
      <c r="J186" s="84">
        <v>2591</v>
      </c>
      <c r="K186" s="84">
        <v>2797</v>
      </c>
      <c r="L186" s="84">
        <v>3008</v>
      </c>
      <c r="M186" s="84">
        <v>3219</v>
      </c>
      <c r="N186" s="84">
        <v>3199</v>
      </c>
      <c r="O186" s="84">
        <v>3142</v>
      </c>
      <c r="P186" s="84">
        <v>3275</v>
      </c>
      <c r="Q186" s="84">
        <v>3480</v>
      </c>
      <c r="R186" s="84">
        <v>3552</v>
      </c>
      <c r="S186" s="84">
        <v>3488</v>
      </c>
      <c r="T186" s="84">
        <v>3661</v>
      </c>
      <c r="U186" s="84">
        <v>3841</v>
      </c>
      <c r="V186" s="84">
        <v>3906</v>
      </c>
      <c r="W186" s="84">
        <v>3821</v>
      </c>
      <c r="X186" s="84">
        <v>4002</v>
      </c>
      <c r="Y186" s="84">
        <v>4183</v>
      </c>
    </row>
    <row r="187" spans="1:25" s="81" customFormat="1" hidden="1" x14ac:dyDescent="0.25">
      <c r="A187" s="83">
        <v>1900</v>
      </c>
      <c r="B187" s="84">
        <v>2148</v>
      </c>
      <c r="C187" s="84">
        <v>2196</v>
      </c>
      <c r="D187" s="84">
        <v>2202</v>
      </c>
      <c r="E187" s="84">
        <v>2300</v>
      </c>
      <c r="F187" s="84">
        <v>2405</v>
      </c>
      <c r="G187" s="84">
        <v>2472</v>
      </c>
      <c r="H187" s="84">
        <v>2624</v>
      </c>
      <c r="I187" s="84">
        <v>2696</v>
      </c>
      <c r="J187" s="84">
        <v>2796</v>
      </c>
      <c r="K187" s="84">
        <v>2925</v>
      </c>
      <c r="L187" s="84">
        <v>3121</v>
      </c>
      <c r="M187" s="84">
        <v>3312</v>
      </c>
      <c r="N187" s="84">
        <v>3225</v>
      </c>
      <c r="O187" s="84">
        <v>3213</v>
      </c>
      <c r="P187" s="84">
        <v>3349</v>
      </c>
      <c r="Q187" s="84">
        <v>3504</v>
      </c>
      <c r="R187" s="84">
        <v>3594</v>
      </c>
      <c r="S187" s="84">
        <v>3548</v>
      </c>
      <c r="T187" s="84">
        <v>3741</v>
      </c>
      <c r="U187" s="84">
        <v>3868</v>
      </c>
      <c r="V187" s="84">
        <v>3952</v>
      </c>
      <c r="W187" s="84">
        <v>3904</v>
      </c>
      <c r="X187" s="84">
        <v>4095</v>
      </c>
      <c r="Y187" s="84">
        <v>4205</v>
      </c>
    </row>
    <row r="188" spans="1:25" s="81" customFormat="1" hidden="1" x14ac:dyDescent="0.25">
      <c r="A188" s="83">
        <v>2000</v>
      </c>
      <c r="B188" s="84">
        <v>2081</v>
      </c>
      <c r="C188" s="84">
        <v>2110</v>
      </c>
      <c r="D188" s="84">
        <v>2010</v>
      </c>
      <c r="E188" s="84">
        <v>2147</v>
      </c>
      <c r="F188" s="84">
        <v>2234</v>
      </c>
      <c r="G188" s="84">
        <v>2354</v>
      </c>
      <c r="H188" s="84">
        <v>2582</v>
      </c>
      <c r="I188" s="84">
        <v>2732</v>
      </c>
      <c r="J188" s="84">
        <v>2781</v>
      </c>
      <c r="K188" s="84">
        <v>2823</v>
      </c>
      <c r="L188" s="84">
        <v>2989</v>
      </c>
      <c r="M188" s="84">
        <v>3146</v>
      </c>
      <c r="N188" s="84">
        <v>3251</v>
      </c>
      <c r="O188" s="84">
        <v>3283</v>
      </c>
      <c r="P188" s="84">
        <v>3423</v>
      </c>
      <c r="Q188" s="84">
        <v>3528</v>
      </c>
      <c r="R188" s="84">
        <v>3636</v>
      </c>
      <c r="S188" s="84">
        <v>3608</v>
      </c>
      <c r="T188" s="84">
        <v>3821</v>
      </c>
      <c r="U188" s="84">
        <v>3894</v>
      </c>
      <c r="V188" s="84">
        <v>3998</v>
      </c>
      <c r="W188" s="84">
        <v>3986</v>
      </c>
      <c r="X188" s="84">
        <v>4187</v>
      </c>
      <c r="Y188" s="84">
        <v>4227</v>
      </c>
    </row>
    <row r="189" spans="1:25" s="81" customFormat="1" hidden="1" x14ac:dyDescent="0.25">
      <c r="A189" s="83">
        <v>2100</v>
      </c>
      <c r="B189" s="84">
        <v>2085</v>
      </c>
      <c r="C189" s="84">
        <v>2125</v>
      </c>
      <c r="D189" s="84">
        <v>2021</v>
      </c>
      <c r="E189" s="84">
        <v>2153</v>
      </c>
      <c r="F189" s="84">
        <v>2243</v>
      </c>
      <c r="G189" s="84">
        <v>2365</v>
      </c>
      <c r="H189" s="84">
        <v>2548</v>
      </c>
      <c r="I189" s="84">
        <v>2684</v>
      </c>
      <c r="J189" s="84">
        <v>2778</v>
      </c>
      <c r="K189" s="84">
        <v>2824</v>
      </c>
      <c r="L189" s="84">
        <v>2903</v>
      </c>
      <c r="M189" s="84">
        <v>3050</v>
      </c>
      <c r="N189" s="84">
        <v>3222</v>
      </c>
      <c r="O189" s="84">
        <v>3263</v>
      </c>
      <c r="P189" s="84">
        <v>3354</v>
      </c>
      <c r="Q189" s="84">
        <v>3455</v>
      </c>
      <c r="R189" s="84">
        <v>3601</v>
      </c>
      <c r="S189" s="84">
        <v>3604</v>
      </c>
      <c r="T189" s="84">
        <v>3716</v>
      </c>
      <c r="U189" s="84">
        <v>3809</v>
      </c>
      <c r="V189" s="84">
        <v>3977</v>
      </c>
      <c r="W189" s="84">
        <v>4008</v>
      </c>
      <c r="X189" s="84">
        <v>4123</v>
      </c>
      <c r="Y189" s="84">
        <v>4171</v>
      </c>
    </row>
    <row r="190" spans="1:25" s="81" customFormat="1" hidden="1" x14ac:dyDescent="0.25">
      <c r="A190" s="83">
        <v>2125</v>
      </c>
      <c r="B190" s="84">
        <v>2089</v>
      </c>
      <c r="C190" s="84">
        <v>2135</v>
      </c>
      <c r="D190" s="84">
        <v>2038</v>
      </c>
      <c r="E190" s="84">
        <v>2157</v>
      </c>
      <c r="F190" s="84">
        <v>2247</v>
      </c>
      <c r="G190" s="84">
        <v>2372</v>
      </c>
      <c r="H190" s="84">
        <v>2509</v>
      </c>
      <c r="I190" s="84">
        <v>2638</v>
      </c>
      <c r="J190" s="84">
        <v>2771</v>
      </c>
      <c r="K190" s="84">
        <v>2824</v>
      </c>
      <c r="L190" s="84">
        <v>2813</v>
      </c>
      <c r="M190" s="84">
        <v>2957</v>
      </c>
      <c r="N190" s="84">
        <v>3197</v>
      </c>
      <c r="O190" s="84">
        <v>3246</v>
      </c>
      <c r="P190" s="84">
        <v>3281</v>
      </c>
      <c r="Q190" s="84">
        <v>3382</v>
      </c>
      <c r="R190" s="84">
        <v>3562</v>
      </c>
      <c r="S190" s="84">
        <v>3604</v>
      </c>
      <c r="T190" s="84">
        <v>3608</v>
      </c>
      <c r="U190" s="84">
        <v>3722</v>
      </c>
      <c r="V190" s="84">
        <v>3952</v>
      </c>
      <c r="W190" s="84">
        <v>4025</v>
      </c>
      <c r="X190" s="84">
        <v>4053</v>
      </c>
      <c r="Y190" s="84">
        <v>4119</v>
      </c>
    </row>
    <row r="191" spans="1:25" s="81" customFormat="1" hidden="1" x14ac:dyDescent="0.25">
      <c r="A191" s="83">
        <v>2250</v>
      </c>
      <c r="B191" s="84">
        <v>2110</v>
      </c>
      <c r="C191" s="84">
        <v>2153</v>
      </c>
      <c r="D191" s="84">
        <v>2078</v>
      </c>
      <c r="E191" s="84">
        <v>2157</v>
      </c>
      <c r="F191" s="84">
        <v>2239</v>
      </c>
      <c r="G191" s="84">
        <v>2383</v>
      </c>
      <c r="H191" s="84">
        <v>2476</v>
      </c>
      <c r="I191" s="84">
        <v>2613</v>
      </c>
      <c r="J191" s="84">
        <v>2745</v>
      </c>
      <c r="K191" s="84">
        <v>2885</v>
      </c>
      <c r="L191" s="84">
        <v>2813</v>
      </c>
      <c r="M191" s="84">
        <v>3155</v>
      </c>
      <c r="N191" s="84">
        <v>3166</v>
      </c>
      <c r="O191" s="84">
        <v>3249</v>
      </c>
      <c r="P191" s="84">
        <v>3183</v>
      </c>
      <c r="Q191" s="84">
        <v>3316</v>
      </c>
      <c r="R191" s="84">
        <v>3402</v>
      </c>
      <c r="S191" s="84">
        <v>3559</v>
      </c>
      <c r="T191" s="84">
        <v>3510</v>
      </c>
      <c r="U191" s="84">
        <v>3642</v>
      </c>
      <c r="V191" s="84">
        <v>3841</v>
      </c>
      <c r="W191" s="84">
        <v>4001</v>
      </c>
      <c r="X191" s="84">
        <v>3928</v>
      </c>
      <c r="Y191" s="84">
        <v>4032</v>
      </c>
    </row>
    <row r="192" spans="1:25" s="81" customFormat="1" hidden="1" x14ac:dyDescent="0.25">
      <c r="A192" s="83">
        <v>2375</v>
      </c>
      <c r="B192" s="84">
        <v>2301</v>
      </c>
      <c r="C192" s="84">
        <v>2329</v>
      </c>
      <c r="D192" s="84">
        <v>2239</v>
      </c>
      <c r="E192" s="84">
        <v>2218</v>
      </c>
      <c r="F192" s="84">
        <v>2326</v>
      </c>
      <c r="G192" s="84">
        <v>2369</v>
      </c>
      <c r="H192" s="84">
        <v>2598</v>
      </c>
      <c r="I192" s="84">
        <v>2727</v>
      </c>
      <c r="J192" s="84">
        <v>2882</v>
      </c>
      <c r="K192" s="84">
        <v>3094</v>
      </c>
      <c r="L192" s="84">
        <v>2961</v>
      </c>
      <c r="M192" s="84">
        <v>3096</v>
      </c>
      <c r="N192" s="84">
        <v>3274</v>
      </c>
      <c r="O192" s="84">
        <v>3437</v>
      </c>
      <c r="P192" s="84">
        <v>3249</v>
      </c>
      <c r="Q192" s="84">
        <v>3388</v>
      </c>
      <c r="R192" s="84">
        <v>3545</v>
      </c>
      <c r="S192" s="84">
        <v>3719</v>
      </c>
      <c r="T192" s="84">
        <v>3562</v>
      </c>
      <c r="U192" s="84">
        <v>3681</v>
      </c>
      <c r="V192" s="84">
        <v>3903</v>
      </c>
      <c r="W192" s="84">
        <v>4130</v>
      </c>
      <c r="X192" s="84">
        <v>3796</v>
      </c>
      <c r="Y192" s="84">
        <v>3945</v>
      </c>
    </row>
    <row r="193" spans="1:25" s="81" customFormat="1" hidden="1" x14ac:dyDescent="0.25">
      <c r="A193" s="83">
        <v>2500</v>
      </c>
      <c r="B193" s="84">
        <v>2462</v>
      </c>
      <c r="C193" s="84">
        <v>2494</v>
      </c>
      <c r="D193" s="84">
        <v>2659</v>
      </c>
      <c r="E193" s="84">
        <v>2333</v>
      </c>
      <c r="F193" s="84">
        <v>2476</v>
      </c>
      <c r="G193" s="84">
        <v>2659</v>
      </c>
      <c r="H193" s="84">
        <v>2638</v>
      </c>
      <c r="I193" s="84">
        <v>2778</v>
      </c>
      <c r="J193" s="84">
        <v>2975</v>
      </c>
      <c r="K193" s="84">
        <v>3391</v>
      </c>
      <c r="L193" s="84">
        <v>3705</v>
      </c>
      <c r="M193" s="84">
        <v>3876</v>
      </c>
      <c r="N193" s="84">
        <v>3858</v>
      </c>
      <c r="O193" s="84">
        <v>3942</v>
      </c>
      <c r="P193" s="84">
        <v>4039</v>
      </c>
      <c r="Q193" s="84">
        <v>4091</v>
      </c>
      <c r="R193" s="84">
        <v>4185</v>
      </c>
      <c r="S193" s="84">
        <v>4286</v>
      </c>
      <c r="T193" s="84">
        <v>4370</v>
      </c>
      <c r="U193" s="84">
        <v>4624</v>
      </c>
      <c r="V193" s="84">
        <v>4759</v>
      </c>
      <c r="W193" s="84">
        <v>4745</v>
      </c>
      <c r="X193" s="84">
        <v>4975</v>
      </c>
      <c r="Y193" s="84">
        <v>5072</v>
      </c>
    </row>
    <row r="194" spans="1:25" s="81" customFormat="1" hidden="1" x14ac:dyDescent="0.25">
      <c r="A194" s="83">
        <v>2550</v>
      </c>
      <c r="B194" s="84">
        <v>2475</v>
      </c>
      <c r="C194" s="84">
        <v>2512</v>
      </c>
      <c r="D194" s="84">
        <v>2706</v>
      </c>
      <c r="E194" s="84">
        <v>2343</v>
      </c>
      <c r="F194" s="84">
        <v>2480</v>
      </c>
      <c r="G194" s="84">
        <v>2677</v>
      </c>
      <c r="H194" s="84">
        <v>2659</v>
      </c>
      <c r="I194" s="84">
        <v>2803</v>
      </c>
      <c r="J194" s="84">
        <v>3050</v>
      </c>
      <c r="K194" s="84">
        <v>3291</v>
      </c>
      <c r="L194" s="84">
        <v>3726</v>
      </c>
      <c r="M194" s="84">
        <v>3886</v>
      </c>
      <c r="N194" s="84">
        <v>3917</v>
      </c>
      <c r="O194" s="84">
        <v>3970</v>
      </c>
      <c r="P194" s="84">
        <v>4123</v>
      </c>
      <c r="Q194" s="84">
        <v>4157</v>
      </c>
      <c r="R194" s="84">
        <v>4223</v>
      </c>
      <c r="S194" s="84">
        <v>4317</v>
      </c>
      <c r="T194" s="84">
        <v>4422</v>
      </c>
      <c r="U194" s="84">
        <v>4655</v>
      </c>
      <c r="V194" s="84">
        <v>4791</v>
      </c>
      <c r="W194" s="84">
        <v>4811</v>
      </c>
      <c r="X194" s="84">
        <v>5041</v>
      </c>
      <c r="Y194" s="84">
        <v>5198</v>
      </c>
    </row>
    <row r="195" spans="1:25" s="81" customFormat="1" hidden="1" x14ac:dyDescent="0.25">
      <c r="A195" s="83">
        <v>2625</v>
      </c>
      <c r="B195" s="84">
        <v>2487</v>
      </c>
      <c r="C195" s="84">
        <v>2530</v>
      </c>
      <c r="D195" s="84">
        <v>2749</v>
      </c>
      <c r="E195" s="84">
        <v>2358</v>
      </c>
      <c r="F195" s="84">
        <v>2483</v>
      </c>
      <c r="G195" s="84">
        <v>2695</v>
      </c>
      <c r="H195" s="84">
        <v>2684</v>
      </c>
      <c r="I195" s="84">
        <v>2832</v>
      </c>
      <c r="J195" s="84">
        <v>3034</v>
      </c>
      <c r="K195" s="84">
        <v>3298</v>
      </c>
      <c r="L195" s="84">
        <v>3754</v>
      </c>
      <c r="M195" s="84">
        <v>3893</v>
      </c>
      <c r="N195" s="84">
        <v>3980</v>
      </c>
      <c r="O195" s="84">
        <v>3994</v>
      </c>
      <c r="P195" s="84">
        <v>4203</v>
      </c>
      <c r="Q195" s="84">
        <v>4223</v>
      </c>
      <c r="R195" s="84">
        <v>4258</v>
      </c>
      <c r="S195" s="84">
        <v>4349</v>
      </c>
      <c r="T195" s="84">
        <v>4470</v>
      </c>
      <c r="U195" s="84">
        <v>4690</v>
      </c>
      <c r="V195" s="84">
        <v>4822</v>
      </c>
      <c r="W195" s="84">
        <v>4881</v>
      </c>
      <c r="X195" s="84">
        <v>5111</v>
      </c>
      <c r="Y195" s="84">
        <v>5319</v>
      </c>
    </row>
    <row r="196" spans="1:25" s="81" customFormat="1" hidden="1" x14ac:dyDescent="0.25">
      <c r="A196" s="83">
        <v>2700</v>
      </c>
      <c r="B196" s="84">
        <v>2504</v>
      </c>
      <c r="C196" s="84">
        <v>2523</v>
      </c>
      <c r="D196" s="84">
        <v>2738</v>
      </c>
      <c r="E196" s="84">
        <v>2401</v>
      </c>
      <c r="F196" s="84">
        <v>2530</v>
      </c>
      <c r="G196" s="84">
        <v>2727</v>
      </c>
      <c r="H196" s="84">
        <v>2813</v>
      </c>
      <c r="I196" s="84">
        <v>2950</v>
      </c>
      <c r="J196" s="84">
        <v>3051</v>
      </c>
      <c r="K196" s="84">
        <v>3298</v>
      </c>
      <c r="L196" s="84">
        <v>3789</v>
      </c>
      <c r="M196" s="84">
        <v>3987</v>
      </c>
      <c r="N196" s="84">
        <v>3952</v>
      </c>
      <c r="O196" s="84">
        <v>3990</v>
      </c>
      <c r="P196" s="84">
        <v>4286</v>
      </c>
      <c r="Q196" s="84">
        <v>4359</v>
      </c>
      <c r="R196" s="84">
        <v>4401</v>
      </c>
      <c r="S196" s="84">
        <v>4450</v>
      </c>
      <c r="T196" s="84">
        <v>4617</v>
      </c>
      <c r="U196" s="84">
        <v>4818</v>
      </c>
      <c r="V196" s="84">
        <v>4843</v>
      </c>
      <c r="W196" s="84">
        <v>4902</v>
      </c>
      <c r="X196" s="84">
        <v>5201</v>
      </c>
      <c r="Y196" s="84">
        <v>5365</v>
      </c>
    </row>
    <row r="197" spans="1:25" s="81" customFormat="1" hidden="1" x14ac:dyDescent="0.25">
      <c r="A197" s="83">
        <v>2850</v>
      </c>
      <c r="B197" s="84">
        <v>2856</v>
      </c>
      <c r="C197" s="84">
        <v>2921</v>
      </c>
      <c r="D197" s="84">
        <v>3007</v>
      </c>
      <c r="E197" s="84">
        <v>2731</v>
      </c>
      <c r="F197" s="84">
        <v>2864</v>
      </c>
      <c r="G197" s="84">
        <v>3259</v>
      </c>
      <c r="H197" s="84">
        <v>2981</v>
      </c>
      <c r="I197" s="84">
        <v>3663</v>
      </c>
      <c r="J197" s="84">
        <v>3719</v>
      </c>
      <c r="K197" s="84">
        <v>3754</v>
      </c>
      <c r="L197" s="84">
        <v>3983</v>
      </c>
      <c r="M197" s="84">
        <v>4185</v>
      </c>
      <c r="N197" s="84">
        <v>4237</v>
      </c>
      <c r="O197" s="84">
        <v>4335</v>
      </c>
      <c r="P197" s="84">
        <v>4446</v>
      </c>
      <c r="Q197" s="84">
        <v>4850</v>
      </c>
      <c r="R197" s="84">
        <v>4818</v>
      </c>
      <c r="S197" s="84">
        <v>4818</v>
      </c>
      <c r="T197" s="84">
        <v>4968</v>
      </c>
      <c r="U197" s="84">
        <v>5156</v>
      </c>
      <c r="V197" s="84">
        <v>5229</v>
      </c>
      <c r="W197" s="84">
        <v>5351</v>
      </c>
      <c r="X197" s="84">
        <v>5438</v>
      </c>
      <c r="Y197" s="84">
        <v>5667</v>
      </c>
    </row>
    <row r="198" spans="1:25" s="81" customFormat="1" hidden="1" x14ac:dyDescent="0.25">
      <c r="A198" s="83">
        <v>2975</v>
      </c>
      <c r="B198" s="84">
        <v>2891</v>
      </c>
      <c r="C198" s="84">
        <v>2928</v>
      </c>
      <c r="D198" s="84">
        <v>3086</v>
      </c>
      <c r="E198" s="84">
        <v>3061</v>
      </c>
      <c r="F198" s="84">
        <v>3165</v>
      </c>
      <c r="G198" s="84">
        <v>3291</v>
      </c>
      <c r="H198" s="84">
        <v>3340</v>
      </c>
      <c r="I198" s="84">
        <v>3639</v>
      </c>
      <c r="J198" s="84">
        <v>3726</v>
      </c>
      <c r="K198" s="84">
        <v>3799</v>
      </c>
      <c r="L198" s="84">
        <v>4098</v>
      </c>
      <c r="M198" s="84">
        <v>4314</v>
      </c>
      <c r="N198" s="84">
        <v>4363</v>
      </c>
      <c r="O198" s="84">
        <v>4470</v>
      </c>
      <c r="P198" s="84">
        <v>4669</v>
      </c>
      <c r="Q198" s="84">
        <v>4975</v>
      </c>
      <c r="R198" s="84">
        <v>4944</v>
      </c>
      <c r="S198" s="84">
        <v>4971</v>
      </c>
      <c r="T198" s="84">
        <v>5121</v>
      </c>
      <c r="U198" s="84">
        <v>5319</v>
      </c>
      <c r="V198" s="84">
        <v>5365</v>
      </c>
      <c r="W198" s="84">
        <v>5486</v>
      </c>
      <c r="X198" s="84">
        <v>5612</v>
      </c>
      <c r="Y198" s="84">
        <v>5820</v>
      </c>
    </row>
    <row r="199" spans="1:25" s="81" customFormat="1" hidden="1" x14ac:dyDescent="0.25">
      <c r="A199" s="83">
        <v>3000</v>
      </c>
      <c r="B199" s="84">
        <v>2926</v>
      </c>
      <c r="C199" s="84">
        <v>2936</v>
      </c>
      <c r="D199" s="84">
        <v>3165</v>
      </c>
      <c r="E199" s="84">
        <v>3388</v>
      </c>
      <c r="F199" s="84">
        <v>3364</v>
      </c>
      <c r="G199" s="84">
        <v>3427</v>
      </c>
      <c r="H199" s="84">
        <v>3702</v>
      </c>
      <c r="I199" s="84">
        <v>3618</v>
      </c>
      <c r="J199" s="84">
        <v>3740</v>
      </c>
      <c r="K199" s="84">
        <v>3848</v>
      </c>
      <c r="L199" s="84">
        <v>4213</v>
      </c>
      <c r="M199" s="84">
        <v>4436</v>
      </c>
      <c r="N199" s="84">
        <v>4491</v>
      </c>
      <c r="O199" s="84">
        <v>4599</v>
      </c>
      <c r="P199" s="84">
        <v>4888</v>
      </c>
      <c r="Q199" s="84">
        <v>5097</v>
      </c>
      <c r="R199" s="84">
        <v>5065</v>
      </c>
      <c r="S199" s="84">
        <v>5128</v>
      </c>
      <c r="T199" s="84">
        <v>5274</v>
      </c>
      <c r="U199" s="84">
        <v>5483</v>
      </c>
      <c r="V199" s="84">
        <v>5507</v>
      </c>
      <c r="W199" s="84">
        <v>5626</v>
      </c>
      <c r="X199" s="84">
        <v>5786</v>
      </c>
      <c r="Y199" s="84">
        <v>5973</v>
      </c>
    </row>
    <row r="200" spans="1:25" s="81" customFormat="1" hidden="1" x14ac:dyDescent="0.25">
      <c r="A200" s="83">
        <v>3150</v>
      </c>
      <c r="B200" s="84">
        <v>3160</v>
      </c>
      <c r="C200" s="84">
        <v>3173</v>
      </c>
      <c r="D200" s="84">
        <v>3420</v>
      </c>
      <c r="E200" s="84">
        <v>3657</v>
      </c>
      <c r="F200" s="84">
        <v>3568</v>
      </c>
      <c r="G200" s="84">
        <v>3632</v>
      </c>
      <c r="H200" s="84">
        <v>3926</v>
      </c>
      <c r="I200" s="84">
        <v>3837</v>
      </c>
      <c r="J200" s="84">
        <v>3965</v>
      </c>
      <c r="K200" s="84">
        <v>4080</v>
      </c>
      <c r="L200" s="84">
        <v>4472</v>
      </c>
      <c r="M200" s="84">
        <v>4706</v>
      </c>
      <c r="N200" s="84">
        <v>4766</v>
      </c>
      <c r="O200" s="84">
        <v>4881</v>
      </c>
      <c r="P200" s="84">
        <v>5184</v>
      </c>
      <c r="Q200" s="84">
        <v>5410</v>
      </c>
      <c r="R200" s="84">
        <v>5376</v>
      </c>
      <c r="S200" s="84">
        <v>5439</v>
      </c>
      <c r="T200" s="84">
        <v>5593</v>
      </c>
      <c r="U200" s="84">
        <v>5819</v>
      </c>
      <c r="V200" s="84">
        <v>5840</v>
      </c>
      <c r="W200" s="84">
        <v>5968</v>
      </c>
      <c r="X200" s="84">
        <v>6139</v>
      </c>
      <c r="Y200" s="84">
        <v>6339</v>
      </c>
    </row>
    <row r="201" spans="1:25" s="81" customFormat="1" hidden="1" x14ac:dyDescent="0.25"/>
    <row r="202" spans="1:25" hidden="1" x14ac:dyDescent="0.25"/>
  </sheetData>
  <sheetProtection password="BE26" sheet="1" objects="1" scenarios="1"/>
  <mergeCells count="27">
    <mergeCell ref="A53:AJ53"/>
    <mergeCell ref="A1:E1"/>
    <mergeCell ref="A2:AJ2"/>
    <mergeCell ref="AA4:AI8"/>
    <mergeCell ref="A10:AJ10"/>
    <mergeCell ref="A12:AJ12"/>
    <mergeCell ref="A108:S108"/>
    <mergeCell ref="T108:AJ108"/>
    <mergeCell ref="A54:AJ54"/>
    <mergeCell ref="A96:AJ96"/>
    <mergeCell ref="A97:AJ97"/>
    <mergeCell ref="A98:AJ98"/>
    <mergeCell ref="A99:AJ99"/>
    <mergeCell ref="A100:AJ100"/>
    <mergeCell ref="A101:AJ101"/>
    <mergeCell ref="A102:AJ102"/>
    <mergeCell ref="A106:S106"/>
    <mergeCell ref="A107:S107"/>
    <mergeCell ref="T107:AJ107"/>
    <mergeCell ref="D125:T127"/>
    <mergeCell ref="X125:AJ128"/>
    <mergeCell ref="T109:AJ109"/>
    <mergeCell ref="A110:AJ110"/>
    <mergeCell ref="D113:T114"/>
    <mergeCell ref="X113:AJ115"/>
    <mergeCell ref="D119:T120"/>
    <mergeCell ref="X119:AJ121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6" fitToHeight="2"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4" name="Check Box 1">
              <controlPr defaultSize="0" autoFill="0" autoLine="0" autoPict="0">
                <anchor moveWithCells="1">
                  <from>
                    <xdr:col>0</xdr:col>
                    <xdr:colOff>133350</xdr:colOff>
                    <xdr:row>4</xdr:row>
                    <xdr:rowOff>161925</xdr:rowOff>
                  </from>
                  <to>
                    <xdr:col>1</xdr:col>
                    <xdr:colOff>38100</xdr:colOff>
                    <xdr:row>6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">
    <tabColor rgb="FFFF0000"/>
  </sheetPr>
  <dimension ref="A1:AK203"/>
  <sheetViews>
    <sheetView showRowColHeaders="0" tabSelected="1" zoomScaleNormal="100" zoomScaleSheetLayoutView="85" workbookViewId="0">
      <pane ySplit="10" topLeftCell="A17" activePane="bottomLeft" state="frozen"/>
      <selection pane="bottomLeft" activeCell="H18" sqref="H18"/>
    </sheetView>
  </sheetViews>
  <sheetFormatPr defaultColWidth="0" defaultRowHeight="15" zeroHeight="1" x14ac:dyDescent="0.25"/>
  <cols>
    <col min="1" max="1" width="6.7109375" style="13" customWidth="1"/>
    <col min="2" max="36" width="6.5703125" style="13" customWidth="1"/>
    <col min="37" max="37" width="1.7109375" style="13" hidden="1" customWidth="1"/>
    <col min="38" max="16384" width="9.140625" style="13" hidden="1"/>
  </cols>
  <sheetData>
    <row r="1" spans="1:36" ht="21" x14ac:dyDescent="0.35">
      <c r="A1" s="646" t="s">
        <v>61</v>
      </c>
      <c r="B1" s="646"/>
      <c r="C1" s="646"/>
      <c r="D1" s="646"/>
      <c r="E1" s="646"/>
      <c r="F1" s="14"/>
      <c r="G1" s="17"/>
      <c r="H1" s="17"/>
      <c r="I1" s="17"/>
      <c r="J1" s="17"/>
      <c r="K1" s="17"/>
      <c r="L1" s="17"/>
      <c r="M1" s="17" t="s">
        <v>213</v>
      </c>
      <c r="N1" s="17"/>
      <c r="O1" s="17"/>
      <c r="P1" s="17"/>
      <c r="Q1" s="17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</row>
    <row r="2" spans="1:36" ht="15.75" x14ac:dyDescent="0.25">
      <c r="A2" s="627" t="s">
        <v>89</v>
      </c>
      <c r="B2" s="627"/>
      <c r="C2" s="627"/>
      <c r="D2" s="627"/>
      <c r="E2" s="627"/>
      <c r="F2" s="627"/>
      <c r="G2" s="627"/>
      <c r="H2" s="627"/>
      <c r="I2" s="627"/>
      <c r="J2" s="627"/>
      <c r="K2" s="627"/>
      <c r="L2" s="627"/>
      <c r="M2" s="627"/>
      <c r="N2" s="627"/>
      <c r="O2" s="627"/>
      <c r="P2" s="627"/>
      <c r="Q2" s="627"/>
      <c r="R2" s="627"/>
      <c r="S2" s="627"/>
      <c r="T2" s="627"/>
      <c r="U2" s="627"/>
      <c r="V2" s="627"/>
      <c r="W2" s="627"/>
      <c r="X2" s="627"/>
      <c r="Y2" s="627"/>
      <c r="Z2" s="627"/>
      <c r="AA2" s="627"/>
      <c r="AB2" s="627"/>
      <c r="AC2" s="627"/>
      <c r="AD2" s="627"/>
      <c r="AE2" s="627"/>
      <c r="AF2" s="627"/>
      <c r="AG2" s="627"/>
      <c r="AH2" s="627"/>
      <c r="AI2" s="627"/>
      <c r="AJ2" s="627"/>
    </row>
    <row r="3" spans="1:36" ht="6.75" customHeight="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</row>
    <row r="4" spans="1:36" ht="15" customHeight="1" thickBot="1" x14ac:dyDescent="0.3">
      <c r="A4" s="43"/>
      <c r="B4" s="14"/>
      <c r="C4" s="14"/>
      <c r="D4" s="14"/>
      <c r="E4" s="14"/>
      <c r="F4" s="14"/>
      <c r="G4" s="14"/>
      <c r="H4" s="43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44"/>
      <c r="X4" s="44"/>
      <c r="Y4" s="44"/>
      <c r="Z4" s="44"/>
      <c r="AA4" s="647" t="s">
        <v>633</v>
      </c>
      <c r="AB4" s="647"/>
      <c r="AC4" s="647"/>
      <c r="AD4" s="647"/>
      <c r="AE4" s="647"/>
      <c r="AF4" s="647"/>
      <c r="AG4" s="647"/>
      <c r="AH4" s="647"/>
      <c r="AI4" s="647"/>
      <c r="AJ4" s="44"/>
    </row>
    <row r="5" spans="1:36" ht="15.75" thickBot="1" x14ac:dyDescent="0.3">
      <c r="A5" s="43" t="s">
        <v>468</v>
      </c>
      <c r="B5" s="14"/>
      <c r="C5" s="14"/>
      <c r="D5" s="14"/>
      <c r="E5" s="14"/>
      <c r="F5" s="14"/>
      <c r="G5" s="14"/>
      <c r="H5" s="173">
        <f>1-Скидка_Trend</f>
        <v>0</v>
      </c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44"/>
      <c r="W5" s="44"/>
      <c r="X5" s="44"/>
      <c r="Y5" s="44"/>
      <c r="Z5" s="44"/>
      <c r="AA5" s="647"/>
      <c r="AB5" s="647"/>
      <c r="AC5" s="647"/>
      <c r="AD5" s="647"/>
      <c r="AE5" s="647"/>
      <c r="AF5" s="647"/>
      <c r="AG5" s="647"/>
      <c r="AH5" s="647"/>
      <c r="AI5" s="647"/>
      <c r="AJ5" s="44"/>
    </row>
    <row r="6" spans="1:36" x14ac:dyDescent="0.25">
      <c r="A6" s="43"/>
      <c r="B6" s="172" t="str">
        <f>"Наценка за торсионные пружины "&amp;Торсионные_пружины_Trend*100&amp;"%"</f>
        <v>Наценка за торсионные пружины 8%</v>
      </c>
      <c r="C6" s="14"/>
      <c r="D6" s="14"/>
      <c r="E6" s="14"/>
      <c r="F6" s="14"/>
      <c r="G6" s="14"/>
      <c r="H6" s="45" t="b">
        <v>0</v>
      </c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44"/>
      <c r="W6" s="44"/>
      <c r="X6" s="44"/>
      <c r="Y6" s="44"/>
      <c r="Z6" s="44"/>
      <c r="AA6" s="647"/>
      <c r="AB6" s="647"/>
      <c r="AC6" s="647"/>
      <c r="AD6" s="647"/>
      <c r="AE6" s="647"/>
      <c r="AF6" s="647"/>
      <c r="AG6" s="647"/>
      <c r="AH6" s="647"/>
      <c r="AI6" s="647"/>
      <c r="AJ6" s="44"/>
    </row>
    <row r="7" spans="1:36" x14ac:dyDescent="0.25">
      <c r="A7" s="43"/>
      <c r="B7" s="46"/>
      <c r="C7" s="46"/>
      <c r="D7" s="46"/>
      <c r="E7" s="46"/>
      <c r="F7" s="46"/>
      <c r="G7" s="46"/>
      <c r="H7" s="43"/>
      <c r="I7" s="46"/>
      <c r="J7" s="46"/>
      <c r="K7" s="46"/>
      <c r="L7" s="46"/>
      <c r="M7" s="46"/>
      <c r="N7" s="46"/>
      <c r="O7" s="46"/>
      <c r="P7" s="46"/>
      <c r="Q7" s="46"/>
      <c r="R7" s="47"/>
      <c r="S7" s="47"/>
      <c r="T7" s="47"/>
      <c r="U7" s="14"/>
      <c r="V7" s="44"/>
      <c r="W7" s="44"/>
      <c r="X7" s="44"/>
      <c r="Y7" s="44"/>
      <c r="Z7" s="44"/>
      <c r="AA7" s="647"/>
      <c r="AB7" s="647"/>
      <c r="AC7" s="647"/>
      <c r="AD7" s="647"/>
      <c r="AE7" s="647"/>
      <c r="AF7" s="647"/>
      <c r="AG7" s="647"/>
      <c r="AH7" s="647"/>
      <c r="AI7" s="647"/>
      <c r="AJ7" s="44"/>
    </row>
    <row r="8" spans="1:36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47"/>
      <c r="AA8" s="647"/>
      <c r="AB8" s="647"/>
      <c r="AC8" s="647"/>
      <c r="AD8" s="647"/>
      <c r="AE8" s="647"/>
      <c r="AF8" s="647"/>
      <c r="AG8" s="647"/>
      <c r="AH8" s="647"/>
      <c r="AI8" s="647"/>
      <c r="AJ8" s="14"/>
    </row>
    <row r="9" spans="1:36" ht="12" customHeight="1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49" t="s">
        <v>2</v>
      </c>
      <c r="L9" s="47"/>
      <c r="M9" s="14"/>
      <c r="N9" s="49" t="s">
        <v>3</v>
      </c>
      <c r="O9" s="47"/>
      <c r="P9" s="49" t="s">
        <v>4</v>
      </c>
      <c r="R9" s="14"/>
      <c r="S9" s="49" t="s">
        <v>109</v>
      </c>
      <c r="U9" s="14"/>
      <c r="V9" s="49" t="s">
        <v>6</v>
      </c>
      <c r="W9" s="47"/>
      <c r="Y9" s="4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</row>
    <row r="10" spans="1:36" ht="15" customHeight="1" x14ac:dyDescent="0.25">
      <c r="A10" s="648" t="s">
        <v>397</v>
      </c>
      <c r="B10" s="648"/>
      <c r="C10" s="648"/>
      <c r="D10" s="648"/>
      <c r="E10" s="648"/>
      <c r="F10" s="648"/>
      <c r="G10" s="648"/>
      <c r="H10" s="648"/>
      <c r="I10" s="648"/>
      <c r="J10" s="648"/>
      <c r="K10" s="648"/>
      <c r="L10" s="648"/>
      <c r="M10" s="648"/>
      <c r="N10" s="648"/>
      <c r="O10" s="648"/>
      <c r="P10" s="648"/>
      <c r="Q10" s="648"/>
      <c r="R10" s="648"/>
      <c r="S10" s="648"/>
      <c r="T10" s="648"/>
      <c r="U10" s="648"/>
      <c r="V10" s="648"/>
      <c r="W10" s="648"/>
      <c r="X10" s="648"/>
      <c r="Y10" s="648"/>
      <c r="Z10" s="648"/>
      <c r="AA10" s="648"/>
      <c r="AB10" s="648"/>
      <c r="AC10" s="648"/>
      <c r="AD10" s="648"/>
      <c r="AE10" s="648"/>
      <c r="AF10" s="648"/>
      <c r="AG10" s="648"/>
      <c r="AH10" s="648"/>
      <c r="AI10" s="648"/>
      <c r="AJ10" s="648"/>
    </row>
    <row r="11" spans="1:36" ht="15" customHeight="1" x14ac:dyDescent="0.25">
      <c r="A11" s="182" t="str">
        <f>VLOOKUP(Тип_прайслиста,Тип_прайслиста_значения,2,FALSE)</f>
        <v>РОЗНИЧНЫЙ ПРАЙС-ЛИСТ НА СЕКЦИОННЫЕ ВОРОТА ГРУППЫ КОМПАНИЙ "АЛЮТЕХ" НА РЫНКЕ РОССИЙСКОЙ ФЕДЕРАЦИИ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</row>
    <row r="12" spans="1:36" ht="15.75" x14ac:dyDescent="0.25">
      <c r="A12" s="627" t="s">
        <v>129</v>
      </c>
      <c r="B12" s="627"/>
      <c r="C12" s="627"/>
      <c r="D12" s="627"/>
      <c r="E12" s="627"/>
      <c r="F12" s="627"/>
      <c r="G12" s="627"/>
      <c r="H12" s="627"/>
      <c r="I12" s="627"/>
      <c r="J12" s="627"/>
      <c r="K12" s="627"/>
      <c r="L12" s="627"/>
      <c r="M12" s="627"/>
      <c r="N12" s="627"/>
      <c r="O12" s="627"/>
      <c r="P12" s="627"/>
      <c r="Q12" s="627"/>
      <c r="R12" s="627"/>
      <c r="S12" s="627"/>
      <c r="T12" s="627"/>
      <c r="U12" s="627"/>
      <c r="V12" s="627"/>
      <c r="W12" s="627"/>
      <c r="X12" s="627"/>
      <c r="Y12" s="627"/>
      <c r="Z12" s="627"/>
      <c r="AA12" s="627"/>
      <c r="AB12" s="627"/>
      <c r="AC12" s="627"/>
      <c r="AD12" s="627"/>
      <c r="AE12" s="627"/>
      <c r="AF12" s="627"/>
      <c r="AG12" s="627"/>
      <c r="AH12" s="627"/>
      <c r="AI12" s="627"/>
      <c r="AJ12" s="627"/>
    </row>
    <row r="13" spans="1:36" ht="14.25" customHeight="1" x14ac:dyDescent="0.25">
      <c r="A13" s="237" t="s">
        <v>1138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53" t="str">
        <f>Описание_цены</f>
        <v>Цены указаны в рублях с НДС</v>
      </c>
      <c r="AF13" s="14"/>
      <c r="AG13" s="14"/>
      <c r="AH13" s="14"/>
      <c r="AI13" s="14"/>
      <c r="AJ13" s="14"/>
    </row>
    <row r="14" spans="1:36" ht="14.25" customHeight="1" x14ac:dyDescent="0.25">
      <c r="A14" s="237" t="s">
        <v>1139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</row>
    <row r="15" spans="1:36" s="352" customFormat="1" ht="14.25" customHeight="1" x14ac:dyDescent="0.25">
      <c r="A15" s="237" t="s">
        <v>1140</v>
      </c>
      <c r="B15" s="355"/>
      <c r="C15" s="355"/>
      <c r="D15" s="355"/>
      <c r="E15" s="355"/>
      <c r="F15" s="355"/>
      <c r="G15" s="355"/>
      <c r="H15" s="355"/>
      <c r="I15" s="355"/>
      <c r="J15" s="355"/>
      <c r="K15" s="355"/>
      <c r="L15" s="355"/>
      <c r="M15" s="355"/>
      <c r="N15" s="355"/>
      <c r="O15" s="355"/>
      <c r="P15" s="355"/>
      <c r="Q15" s="355"/>
      <c r="R15" s="355"/>
      <c r="S15" s="355"/>
      <c r="T15" s="355"/>
      <c r="U15" s="355"/>
      <c r="V15" s="355"/>
      <c r="W15" s="355"/>
      <c r="X15" s="355"/>
      <c r="Y15" s="355"/>
      <c r="Z15" s="355"/>
      <c r="AA15" s="355"/>
      <c r="AB15" s="355"/>
      <c r="AC15" s="355"/>
      <c r="AD15" s="355"/>
      <c r="AE15" s="355"/>
      <c r="AF15" s="355"/>
      <c r="AG15" s="355"/>
      <c r="AH15" s="355"/>
      <c r="AI15" s="355"/>
      <c r="AJ15" s="355"/>
    </row>
    <row r="16" spans="1:36" s="352" customFormat="1" ht="14.25" customHeight="1" thickBot="1" x14ac:dyDescent="0.3">
      <c r="A16" s="237" t="s">
        <v>1141</v>
      </c>
      <c r="B16" s="355"/>
      <c r="C16" s="355"/>
      <c r="D16" s="355"/>
      <c r="E16" s="355"/>
      <c r="F16" s="355"/>
      <c r="G16" s="355"/>
      <c r="H16" s="355"/>
      <c r="I16" s="355"/>
      <c r="J16" s="355"/>
      <c r="K16" s="355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</row>
    <row r="17" spans="1:36" x14ac:dyDescent="0.25">
      <c r="A17" s="85" t="s">
        <v>106</v>
      </c>
      <c r="B17" s="86">
        <v>1750</v>
      </c>
      <c r="C17" s="86">
        <v>1875</v>
      </c>
      <c r="D17" s="86">
        <v>2000</v>
      </c>
      <c r="E17" s="86">
        <v>2125</v>
      </c>
      <c r="F17" s="86">
        <v>2250</v>
      </c>
      <c r="G17" s="86">
        <v>2375</v>
      </c>
      <c r="H17" s="86">
        <v>2500</v>
      </c>
      <c r="I17" s="86">
        <v>2625</v>
      </c>
      <c r="J17" s="86">
        <v>2750</v>
      </c>
      <c r="K17" s="86">
        <v>2875</v>
      </c>
      <c r="L17" s="86">
        <v>3000</v>
      </c>
      <c r="M17" s="86">
        <v>3125</v>
      </c>
      <c r="N17" s="86">
        <v>3250</v>
      </c>
      <c r="O17" s="86">
        <v>3375</v>
      </c>
      <c r="P17" s="86">
        <v>3500</v>
      </c>
      <c r="Q17" s="86">
        <v>3625</v>
      </c>
      <c r="R17" s="86">
        <v>3750</v>
      </c>
      <c r="S17" s="86">
        <v>3875</v>
      </c>
      <c r="T17" s="86">
        <v>4000</v>
      </c>
      <c r="U17" s="86">
        <v>4125</v>
      </c>
      <c r="V17" s="86">
        <v>4250</v>
      </c>
      <c r="W17" s="86">
        <v>4375</v>
      </c>
      <c r="X17" s="86">
        <v>4500</v>
      </c>
      <c r="Y17" s="86">
        <v>4625</v>
      </c>
      <c r="Z17" s="86">
        <v>4750</v>
      </c>
      <c r="AA17" s="86">
        <v>4875</v>
      </c>
      <c r="AB17" s="86">
        <v>5000</v>
      </c>
      <c r="AC17" s="86">
        <v>5125</v>
      </c>
      <c r="AD17" s="86">
        <v>5250</v>
      </c>
      <c r="AE17" s="86">
        <v>5375</v>
      </c>
      <c r="AF17" s="86">
        <v>5500</v>
      </c>
      <c r="AG17" s="86">
        <v>5625</v>
      </c>
      <c r="AH17" s="86">
        <v>5750</v>
      </c>
      <c r="AI17" s="86">
        <v>5875</v>
      </c>
      <c r="AJ17" s="86">
        <v>6000</v>
      </c>
    </row>
    <row r="18" spans="1:36" x14ac:dyDescent="0.25">
      <c r="A18" s="87">
        <v>1750</v>
      </c>
      <c r="B18" s="174">
        <f t="shared" ref="B18:AJ18" si="0">ROUND(B136*РАСЧЕТНЫЙ_КОЭФФИЦИЕНТ,0)</f>
        <v>83065</v>
      </c>
      <c r="C18" s="174">
        <f t="shared" si="0"/>
        <v>84974</v>
      </c>
      <c r="D18" s="174">
        <f t="shared" si="0"/>
        <v>86705</v>
      </c>
      <c r="E18" s="174">
        <f t="shared" si="0"/>
        <v>89748</v>
      </c>
      <c r="F18" s="174">
        <f t="shared" si="0"/>
        <v>92970</v>
      </c>
      <c r="G18" s="174">
        <f t="shared" si="0"/>
        <v>100250</v>
      </c>
      <c r="H18" s="174">
        <f t="shared" si="0"/>
        <v>102697</v>
      </c>
      <c r="I18" s="174">
        <f t="shared" si="0"/>
        <v>105382</v>
      </c>
      <c r="J18" s="174">
        <f t="shared" si="0"/>
        <v>108247</v>
      </c>
      <c r="K18" s="174">
        <f t="shared" si="0"/>
        <v>106934</v>
      </c>
      <c r="L18" s="174">
        <f t="shared" si="0"/>
        <v>108426</v>
      </c>
      <c r="M18" s="174">
        <f t="shared" si="0"/>
        <v>114751</v>
      </c>
      <c r="N18" s="174">
        <f t="shared" si="0"/>
        <v>124299</v>
      </c>
      <c r="O18" s="174">
        <f t="shared" si="0"/>
        <v>133428</v>
      </c>
      <c r="P18" s="174">
        <f t="shared" si="0"/>
        <v>142797</v>
      </c>
      <c r="Q18" s="174">
        <f t="shared" si="0"/>
        <v>149480</v>
      </c>
      <c r="R18" s="174">
        <f t="shared" si="0"/>
        <v>146795</v>
      </c>
      <c r="S18" s="174">
        <f t="shared" si="0"/>
        <v>153121</v>
      </c>
      <c r="T18" s="174">
        <f t="shared" si="0"/>
        <v>162668</v>
      </c>
      <c r="U18" s="174">
        <f t="shared" si="0"/>
        <v>166070</v>
      </c>
      <c r="V18" s="174">
        <f t="shared" si="0"/>
        <v>163026</v>
      </c>
      <c r="W18" s="174">
        <f t="shared" si="0"/>
        <v>171440</v>
      </c>
      <c r="X18" s="174">
        <f t="shared" si="0"/>
        <v>180212</v>
      </c>
      <c r="Y18" s="174">
        <f t="shared" si="0"/>
        <v>182897</v>
      </c>
      <c r="Z18" s="174">
        <f t="shared" si="0"/>
        <v>179257</v>
      </c>
      <c r="AA18" s="174">
        <f t="shared" si="0"/>
        <v>188029</v>
      </c>
      <c r="AB18" s="174">
        <f t="shared" si="0"/>
        <v>196085</v>
      </c>
      <c r="AC18" s="174">
        <f t="shared" si="0"/>
        <v>200262</v>
      </c>
      <c r="AD18" s="174">
        <f t="shared" si="0"/>
        <v>200262</v>
      </c>
      <c r="AE18" s="174">
        <f t="shared" si="0"/>
        <v>204499</v>
      </c>
      <c r="AF18" s="174">
        <f t="shared" si="0"/>
        <v>217269</v>
      </c>
      <c r="AG18" s="174">
        <f t="shared" si="0"/>
        <v>230457</v>
      </c>
      <c r="AH18" s="174">
        <f t="shared" si="0"/>
        <v>228129</v>
      </c>
      <c r="AI18" s="174">
        <f t="shared" si="0"/>
        <v>232366</v>
      </c>
      <c r="AJ18" s="174">
        <f t="shared" si="0"/>
        <v>243585</v>
      </c>
    </row>
    <row r="19" spans="1:36" x14ac:dyDescent="0.25">
      <c r="A19" s="87">
        <v>1875</v>
      </c>
      <c r="B19" s="174">
        <f t="shared" ref="B19:AJ19" si="1">ROUND(B137*РАСЧЕТНЫЙ_КОЭФФИЦИЕНТ,0)</f>
        <v>85750</v>
      </c>
      <c r="C19" s="174">
        <f t="shared" si="1"/>
        <v>87242</v>
      </c>
      <c r="D19" s="174">
        <f t="shared" si="1"/>
        <v>93448</v>
      </c>
      <c r="E19" s="174">
        <f t="shared" si="1"/>
        <v>97207</v>
      </c>
      <c r="F19" s="174">
        <f t="shared" si="1"/>
        <v>100250</v>
      </c>
      <c r="G19" s="174">
        <f t="shared" si="1"/>
        <v>105621</v>
      </c>
      <c r="H19" s="174">
        <f t="shared" si="1"/>
        <v>108068</v>
      </c>
      <c r="I19" s="174">
        <f t="shared" si="1"/>
        <v>113438</v>
      </c>
      <c r="J19" s="174">
        <f t="shared" si="1"/>
        <v>113856</v>
      </c>
      <c r="K19" s="174">
        <f t="shared" si="1"/>
        <v>116839</v>
      </c>
      <c r="L19" s="174">
        <f t="shared" si="1"/>
        <v>116243</v>
      </c>
      <c r="M19" s="174">
        <f t="shared" si="1"/>
        <v>123105</v>
      </c>
      <c r="N19" s="174">
        <f t="shared" si="1"/>
        <v>132891</v>
      </c>
      <c r="O19" s="174">
        <f t="shared" si="1"/>
        <v>142916</v>
      </c>
      <c r="P19" s="174">
        <f t="shared" si="1"/>
        <v>152941</v>
      </c>
      <c r="Q19" s="174">
        <f t="shared" si="1"/>
        <v>151987</v>
      </c>
      <c r="R19" s="174">
        <f t="shared" si="1"/>
        <v>149301</v>
      </c>
      <c r="S19" s="174">
        <f t="shared" si="1"/>
        <v>155627</v>
      </c>
      <c r="T19" s="174">
        <f t="shared" si="1"/>
        <v>165353</v>
      </c>
      <c r="U19" s="174">
        <f t="shared" si="1"/>
        <v>168755</v>
      </c>
      <c r="V19" s="174">
        <f t="shared" si="1"/>
        <v>165711</v>
      </c>
      <c r="W19" s="174">
        <f t="shared" si="1"/>
        <v>173946</v>
      </c>
      <c r="X19" s="174">
        <f t="shared" si="1"/>
        <v>182539</v>
      </c>
      <c r="Y19" s="174">
        <f t="shared" si="1"/>
        <v>185583</v>
      </c>
      <c r="Z19" s="174">
        <f t="shared" si="1"/>
        <v>181584</v>
      </c>
      <c r="AA19" s="174">
        <f t="shared" si="1"/>
        <v>190177</v>
      </c>
      <c r="AB19" s="174">
        <f t="shared" si="1"/>
        <v>198770</v>
      </c>
      <c r="AC19" s="174">
        <f t="shared" si="1"/>
        <v>202768</v>
      </c>
      <c r="AD19" s="174">
        <f t="shared" si="1"/>
        <v>202768</v>
      </c>
      <c r="AE19" s="174">
        <f t="shared" si="1"/>
        <v>206766</v>
      </c>
      <c r="AF19" s="174">
        <f t="shared" si="1"/>
        <v>219536</v>
      </c>
      <c r="AG19" s="174">
        <f t="shared" si="1"/>
        <v>232903</v>
      </c>
      <c r="AH19" s="174">
        <f t="shared" si="1"/>
        <v>230457</v>
      </c>
      <c r="AI19" s="174">
        <f t="shared" si="1"/>
        <v>234634</v>
      </c>
      <c r="AJ19" s="174">
        <f t="shared" si="1"/>
        <v>245912</v>
      </c>
    </row>
    <row r="20" spans="1:36" x14ac:dyDescent="0.25">
      <c r="A20" s="87">
        <v>2000</v>
      </c>
      <c r="B20" s="174">
        <f>ROUND(B138*РАСЧЕТНЫЙ_КОЭФФИЦИЕНТ,0)</f>
        <v>88196</v>
      </c>
      <c r="C20" s="174">
        <f>ROUND(C138*РАСЧЕТНЫЙ_КОЭФФИЦИЕНТ,0)</f>
        <v>94223</v>
      </c>
      <c r="D20" s="174">
        <f>ROUND(D138*РАСЧЕТНЫЙ_КОЭФФИЦИЕНТ,0)</f>
        <v>99236</v>
      </c>
      <c r="E20" s="176">
        <f t="shared" ref="E20:P20" si="2">ROUND(E138*РАСЧЕТНЫЙ_КОЭФФИЦИЕНТ*IF(ТОРСИОННЫЕ_ПРУЖИНЫ=TRUE,Торсионные_пружины_Trend+1,1),0)</f>
        <v>93030</v>
      </c>
      <c r="F20" s="176">
        <f t="shared" si="2"/>
        <v>94343</v>
      </c>
      <c r="G20" s="176">
        <f t="shared" si="2"/>
        <v>89927</v>
      </c>
      <c r="H20" s="176">
        <f t="shared" si="2"/>
        <v>96014</v>
      </c>
      <c r="I20" s="176">
        <f t="shared" si="2"/>
        <v>99892</v>
      </c>
      <c r="J20" s="176">
        <f t="shared" si="2"/>
        <v>105263</v>
      </c>
      <c r="K20" s="176">
        <f t="shared" si="2"/>
        <v>115467</v>
      </c>
      <c r="L20" s="176">
        <f t="shared" si="2"/>
        <v>122150</v>
      </c>
      <c r="M20" s="176">
        <f t="shared" si="2"/>
        <v>124358</v>
      </c>
      <c r="N20" s="176">
        <f t="shared" si="2"/>
        <v>126208</v>
      </c>
      <c r="O20" s="176">
        <f t="shared" si="2"/>
        <v>133667</v>
      </c>
      <c r="P20" s="176">
        <f t="shared" si="2"/>
        <v>140709</v>
      </c>
      <c r="Q20" s="174">
        <f t="shared" ref="Q20:AJ20" si="3">ROUND(Q138*РАСЧЕТНЫЙ_КОЭФФИЦИЕНТ,0)</f>
        <v>154433</v>
      </c>
      <c r="R20" s="174">
        <f t="shared" si="3"/>
        <v>155985</v>
      </c>
      <c r="S20" s="174">
        <f t="shared" si="3"/>
        <v>162668</v>
      </c>
      <c r="T20" s="174">
        <f t="shared" si="3"/>
        <v>167621</v>
      </c>
      <c r="U20" s="174">
        <f t="shared" si="3"/>
        <v>172753</v>
      </c>
      <c r="V20" s="174">
        <f t="shared" si="3"/>
        <v>171440</v>
      </c>
      <c r="W20" s="174">
        <f t="shared" si="3"/>
        <v>181584</v>
      </c>
      <c r="X20" s="174">
        <f t="shared" si="3"/>
        <v>184986</v>
      </c>
      <c r="Y20" s="174">
        <f t="shared" si="3"/>
        <v>189939</v>
      </c>
      <c r="Z20" s="174">
        <f t="shared" si="3"/>
        <v>189402</v>
      </c>
      <c r="AA20" s="174">
        <f t="shared" si="3"/>
        <v>198949</v>
      </c>
      <c r="AB20" s="174">
        <f t="shared" si="3"/>
        <v>200859</v>
      </c>
      <c r="AC20" s="174">
        <f t="shared" si="3"/>
        <v>207363</v>
      </c>
      <c r="AD20" s="174">
        <f t="shared" si="3"/>
        <v>211540</v>
      </c>
      <c r="AE20" s="174">
        <f t="shared" si="3"/>
        <v>215538</v>
      </c>
      <c r="AF20" s="174">
        <f t="shared" si="3"/>
        <v>218999</v>
      </c>
      <c r="AG20" s="174">
        <f t="shared" si="3"/>
        <v>228368</v>
      </c>
      <c r="AH20" s="174">
        <f t="shared" si="3"/>
        <v>232724</v>
      </c>
      <c r="AI20" s="174">
        <f t="shared" si="3"/>
        <v>244360</v>
      </c>
      <c r="AJ20" s="174">
        <f t="shared" si="3"/>
        <v>236185</v>
      </c>
    </row>
    <row r="21" spans="1:36" x14ac:dyDescent="0.25">
      <c r="A21" s="87">
        <v>2125</v>
      </c>
      <c r="B21" s="174">
        <f>ROUND(B139*РАСЧЕТНЫЙ_КОЭФФИЦИЕНТ,0)</f>
        <v>96610</v>
      </c>
      <c r="C21" s="174">
        <f>ROUND(C139*РАСЧЕТНЫЙ_КОЭФФИЦИЕНТ,0)</f>
        <v>98222</v>
      </c>
      <c r="D21" s="176">
        <f t="shared" ref="D21:D29" si="4">ROUND(D139*РАСЧЕТНЫЙ_КОЭФФИЦИЕНТ*IF(ТОРСИОННЫЕ_ПРУЖИНЫ=TRUE,Торсионные_пружины_Trend+1,1),0)</f>
        <v>92672</v>
      </c>
      <c r="E21" s="176">
        <f t="shared" ref="E21:P21" si="5">ROUND(E139*РАСЧЕТНЫЙ_КОЭФФИЦИЕНТ*IF(ТОРСИОННЫЕ_ПРУЖИНЫ=TRUE,Торсионные_пружины_Trend+1,1),0)</f>
        <v>93448</v>
      </c>
      <c r="F21" s="176">
        <f t="shared" si="5"/>
        <v>95477</v>
      </c>
      <c r="G21" s="176">
        <f t="shared" si="5"/>
        <v>91001</v>
      </c>
      <c r="H21" s="176">
        <f t="shared" si="5"/>
        <v>96372</v>
      </c>
      <c r="I21" s="176">
        <f t="shared" si="5"/>
        <v>100489</v>
      </c>
      <c r="J21" s="176">
        <f t="shared" si="5"/>
        <v>106039</v>
      </c>
      <c r="K21" s="176">
        <f t="shared" si="5"/>
        <v>112125</v>
      </c>
      <c r="L21" s="176">
        <f t="shared" si="5"/>
        <v>117914</v>
      </c>
      <c r="M21" s="176">
        <f t="shared" si="5"/>
        <v>124000</v>
      </c>
      <c r="N21" s="176">
        <f t="shared" si="5"/>
        <v>126208</v>
      </c>
      <c r="O21" s="176">
        <f t="shared" si="5"/>
        <v>125850</v>
      </c>
      <c r="P21" s="176">
        <f t="shared" si="5"/>
        <v>132175</v>
      </c>
      <c r="Q21" s="174">
        <f t="shared" ref="Q21:AJ21" si="6">ROUND(Q139*РАСЧЕТНЫЙ_КОЭФФИЦИЕНТ,0)</f>
        <v>151808</v>
      </c>
      <c r="R21" s="174">
        <f t="shared" si="6"/>
        <v>154254</v>
      </c>
      <c r="S21" s="174">
        <f t="shared" si="6"/>
        <v>155806</v>
      </c>
      <c r="T21" s="174">
        <f t="shared" si="6"/>
        <v>160759</v>
      </c>
      <c r="U21" s="174">
        <f t="shared" si="6"/>
        <v>169352</v>
      </c>
      <c r="V21" s="174">
        <f t="shared" si="6"/>
        <v>171261</v>
      </c>
      <c r="W21" s="174">
        <f t="shared" si="6"/>
        <v>171440</v>
      </c>
      <c r="X21" s="174">
        <f t="shared" si="6"/>
        <v>176990</v>
      </c>
      <c r="Y21" s="174">
        <f t="shared" si="6"/>
        <v>187850</v>
      </c>
      <c r="Z21" s="174">
        <f t="shared" si="6"/>
        <v>191311</v>
      </c>
      <c r="AA21" s="174">
        <f t="shared" si="6"/>
        <v>192624</v>
      </c>
      <c r="AB21" s="174">
        <f t="shared" si="6"/>
        <v>195667</v>
      </c>
      <c r="AC21" s="174">
        <f t="shared" si="6"/>
        <v>199486</v>
      </c>
      <c r="AD21" s="174">
        <f t="shared" si="6"/>
        <v>207900</v>
      </c>
      <c r="AE21" s="174">
        <f t="shared" si="6"/>
        <v>222818</v>
      </c>
      <c r="AF21" s="174">
        <f t="shared" si="6"/>
        <v>207124</v>
      </c>
      <c r="AG21" s="174">
        <f t="shared" si="6"/>
        <v>219775</v>
      </c>
      <c r="AH21" s="174">
        <f t="shared" si="6"/>
        <v>228368</v>
      </c>
      <c r="AI21" s="174">
        <f t="shared" si="6"/>
        <v>255042</v>
      </c>
      <c r="AJ21" s="174">
        <f t="shared" si="6"/>
        <v>225086</v>
      </c>
    </row>
    <row r="22" spans="1:36" x14ac:dyDescent="0.25">
      <c r="A22" s="87">
        <v>2250</v>
      </c>
      <c r="B22" s="174">
        <f t="shared" ref="B22:B30" si="7">ROUND(B140*РАСЧЕТНЫЙ_КОЭФФИЦИЕНТ,0)</f>
        <v>99833</v>
      </c>
      <c r="C22" s="176">
        <f t="shared" ref="C22:C29" si="8">ROUND(C140*РАСЧЕТНЫЙ_КОЭФФИЦИЕНТ*IF(ТОРСИОННЫЕ_ПРУЖИНЫ=TRUE,Торсионные_пружины_Trend+1,1),0)</f>
        <v>94343</v>
      </c>
      <c r="D22" s="176">
        <f t="shared" si="4"/>
        <v>94343</v>
      </c>
      <c r="E22" s="176">
        <f t="shared" ref="E22:P22" si="9">ROUND(E140*РАСЧЕТНЫЙ_КОЭФФИЦИЕНТ*IF(ТОРСИОННЫЕ_ПРУЖИНЫ=TRUE,Торсионные_пружины_Trend+1,1),0)</f>
        <v>94343</v>
      </c>
      <c r="F22" s="176">
        <f t="shared" si="9"/>
        <v>96193</v>
      </c>
      <c r="G22" s="176">
        <f t="shared" si="9"/>
        <v>92851</v>
      </c>
      <c r="H22" s="176">
        <f t="shared" si="9"/>
        <v>96372</v>
      </c>
      <c r="I22" s="176">
        <f t="shared" si="9"/>
        <v>100071</v>
      </c>
      <c r="J22" s="176">
        <f t="shared" si="9"/>
        <v>106576</v>
      </c>
      <c r="K22" s="176">
        <f t="shared" si="9"/>
        <v>110633</v>
      </c>
      <c r="L22" s="176">
        <f t="shared" si="9"/>
        <v>116780</v>
      </c>
      <c r="M22" s="176">
        <f t="shared" si="9"/>
        <v>122687</v>
      </c>
      <c r="N22" s="176">
        <f t="shared" si="9"/>
        <v>129013</v>
      </c>
      <c r="O22" s="176">
        <f t="shared" si="9"/>
        <v>125850</v>
      </c>
      <c r="P22" s="176">
        <f t="shared" si="9"/>
        <v>134324</v>
      </c>
      <c r="Q22" s="174">
        <f t="shared" ref="Q22:AJ22" si="10">ROUND(Q140*РАСЧЕТНЫЙ_КОЭФФИЦИЕНТ,0)</f>
        <v>150435</v>
      </c>
      <c r="R22" s="174">
        <f t="shared" si="10"/>
        <v>154433</v>
      </c>
      <c r="S22" s="174">
        <f t="shared" si="10"/>
        <v>151211</v>
      </c>
      <c r="T22" s="174">
        <f t="shared" si="10"/>
        <v>157536</v>
      </c>
      <c r="U22" s="174">
        <f t="shared" si="10"/>
        <v>161713</v>
      </c>
      <c r="V22" s="174">
        <f t="shared" si="10"/>
        <v>169173</v>
      </c>
      <c r="W22" s="174">
        <f t="shared" si="10"/>
        <v>166666</v>
      </c>
      <c r="X22" s="174">
        <f t="shared" si="10"/>
        <v>173171</v>
      </c>
      <c r="Y22" s="174">
        <f t="shared" si="10"/>
        <v>182539</v>
      </c>
      <c r="Z22" s="174">
        <f t="shared" si="10"/>
        <v>189939</v>
      </c>
      <c r="AA22" s="174">
        <f t="shared" si="10"/>
        <v>186537</v>
      </c>
      <c r="AB22" s="174">
        <f t="shared" si="10"/>
        <v>191669</v>
      </c>
      <c r="AC22" s="174">
        <f t="shared" si="10"/>
        <v>196622</v>
      </c>
      <c r="AD22" s="174">
        <f t="shared" si="10"/>
        <v>210585</v>
      </c>
      <c r="AE22" s="174">
        <f t="shared" si="10"/>
        <v>227175</v>
      </c>
      <c r="AF22" s="174">
        <f t="shared" si="10"/>
        <v>207721</v>
      </c>
      <c r="AG22" s="174">
        <f t="shared" si="10"/>
        <v>216911</v>
      </c>
      <c r="AH22" s="174">
        <f t="shared" si="10"/>
        <v>231590</v>
      </c>
      <c r="AI22" s="174">
        <f t="shared" si="10"/>
        <v>259816</v>
      </c>
      <c r="AJ22" s="174">
        <f t="shared" si="10"/>
        <v>225862</v>
      </c>
    </row>
    <row r="23" spans="1:36" x14ac:dyDescent="0.25">
      <c r="A23" s="87">
        <v>2375</v>
      </c>
      <c r="B23" s="174">
        <f t="shared" si="7"/>
        <v>102220</v>
      </c>
      <c r="C23" s="176">
        <f t="shared" si="8"/>
        <v>96193</v>
      </c>
      <c r="D23" s="176">
        <f t="shared" si="4"/>
        <v>101026</v>
      </c>
      <c r="E23" s="176">
        <f t="shared" ref="E23:O23" si="11">ROUND(E141*РАСЧЕТНЫЙ_КОЭФФИЦИЕНТ*IF(ТОРСИОННЫЕ_ПРУЖИНЫ=TRUE,Торсионные_пружины_Trend+1,1),0)</f>
        <v>102876</v>
      </c>
      <c r="F23" s="176">
        <f t="shared" si="11"/>
        <v>104189</v>
      </c>
      <c r="G23" s="176">
        <f t="shared" si="11"/>
        <v>100071</v>
      </c>
      <c r="H23" s="176">
        <f t="shared" si="11"/>
        <v>99176</v>
      </c>
      <c r="I23" s="176">
        <f t="shared" si="11"/>
        <v>104010</v>
      </c>
      <c r="J23" s="176">
        <f t="shared" si="11"/>
        <v>105860</v>
      </c>
      <c r="K23" s="176">
        <f t="shared" si="11"/>
        <v>116243</v>
      </c>
      <c r="L23" s="176">
        <f>ROUND(L141*РАСЧЕТНЫЙ_КОЭФФИЦИЕНТ*IF(ТОРСИОННЫЕ_ПРУЖИНЫ=TRUE,Торсионные_пружины_Trend+1,1),0)</f>
        <v>121971</v>
      </c>
      <c r="M23" s="176">
        <f t="shared" si="11"/>
        <v>128834</v>
      </c>
      <c r="N23" s="176">
        <f t="shared" si="11"/>
        <v>138441</v>
      </c>
      <c r="O23" s="176">
        <f t="shared" si="11"/>
        <v>126029</v>
      </c>
      <c r="P23" s="174">
        <f t="shared" ref="P23:P30" si="12">ROUND(P141*РАСЧЕТНЫЙ_КОЭФФИЦИЕНТ,0)</f>
        <v>147034</v>
      </c>
      <c r="Q23" s="174">
        <f t="shared" ref="Q23:AJ23" si="13">ROUND(Q141*РАСЧЕТНЫЙ_КОЭФФИЦИЕНТ,0)</f>
        <v>155388</v>
      </c>
      <c r="R23" s="174">
        <f t="shared" si="13"/>
        <v>163205</v>
      </c>
      <c r="S23" s="174">
        <f t="shared" si="13"/>
        <v>154433</v>
      </c>
      <c r="T23" s="174">
        <f t="shared" si="13"/>
        <v>160938</v>
      </c>
      <c r="U23" s="174">
        <f t="shared" si="13"/>
        <v>168397</v>
      </c>
      <c r="V23" s="174">
        <f t="shared" si="13"/>
        <v>176811</v>
      </c>
      <c r="W23" s="174">
        <f t="shared" si="13"/>
        <v>169352</v>
      </c>
      <c r="X23" s="174">
        <f t="shared" si="13"/>
        <v>174901</v>
      </c>
      <c r="Y23" s="174">
        <f t="shared" si="13"/>
        <v>185404</v>
      </c>
      <c r="Z23" s="174">
        <f t="shared" si="13"/>
        <v>196264</v>
      </c>
      <c r="AA23" s="174">
        <f t="shared" si="13"/>
        <v>180391</v>
      </c>
      <c r="AB23" s="174">
        <f t="shared" si="13"/>
        <v>187492</v>
      </c>
      <c r="AC23" s="174">
        <f t="shared" si="13"/>
        <v>200680</v>
      </c>
      <c r="AD23" s="174">
        <f t="shared" si="13"/>
        <v>219178</v>
      </c>
      <c r="AE23" s="174">
        <f t="shared" si="13"/>
        <v>252953</v>
      </c>
      <c r="AF23" s="174">
        <f t="shared" si="13"/>
        <v>221864</v>
      </c>
      <c r="AG23" s="174">
        <f t="shared" si="13"/>
        <v>235588</v>
      </c>
      <c r="AH23" s="174">
        <f t="shared" si="13"/>
        <v>254087</v>
      </c>
      <c r="AI23" s="174">
        <f t="shared" si="13"/>
        <v>281775</v>
      </c>
      <c r="AJ23" s="174">
        <f t="shared" si="13"/>
        <v>243823</v>
      </c>
    </row>
    <row r="24" spans="1:36" x14ac:dyDescent="0.25">
      <c r="A24" s="87">
        <v>2500</v>
      </c>
      <c r="B24" s="174">
        <f t="shared" si="7"/>
        <v>109261</v>
      </c>
      <c r="C24" s="176">
        <f t="shared" si="8"/>
        <v>103234</v>
      </c>
      <c r="D24" s="176">
        <f t="shared" si="4"/>
        <v>108426</v>
      </c>
      <c r="E24" s="176">
        <f t="shared" ref="E24:N24" si="14">ROUND(E142*РАСЧЕТНЫЙ_КОЭФФИЦИЕНТ*IF(ТОРСИОННЫЕ_ПРУЖИНЫ=TRUE,Торсионные_пружины_Trend+1,1),0)</f>
        <v>110096</v>
      </c>
      <c r="F24" s="176">
        <f t="shared" si="14"/>
        <v>111588</v>
      </c>
      <c r="G24" s="176">
        <f t="shared" si="14"/>
        <v>118988</v>
      </c>
      <c r="H24" s="176">
        <f t="shared" si="14"/>
        <v>104368</v>
      </c>
      <c r="I24" s="176">
        <f t="shared" si="14"/>
        <v>110633</v>
      </c>
      <c r="J24" s="176">
        <f t="shared" si="14"/>
        <v>118988</v>
      </c>
      <c r="K24" s="176">
        <f t="shared" si="14"/>
        <v>117914</v>
      </c>
      <c r="L24" s="176">
        <f t="shared" si="14"/>
        <v>124179</v>
      </c>
      <c r="M24" s="176">
        <f t="shared" si="14"/>
        <v>133070</v>
      </c>
      <c r="N24" s="176">
        <f t="shared" si="14"/>
        <v>144408</v>
      </c>
      <c r="O24" s="174">
        <f t="shared" ref="O24:O30" si="15">ROUND(O142*РАСЧЕТНЫЙ_КОЭФФИЦИЕНТ,0)</f>
        <v>176035</v>
      </c>
      <c r="P24" s="174">
        <f t="shared" si="12"/>
        <v>184210</v>
      </c>
      <c r="Q24" s="174">
        <f t="shared" ref="Q24:AJ24" si="16">ROUND(Q142*РАСЧЕТНЫЙ_КОЭФФИЦИЕНТ,0)</f>
        <v>183255</v>
      </c>
      <c r="R24" s="174">
        <f t="shared" si="16"/>
        <v>187313</v>
      </c>
      <c r="S24" s="174">
        <f t="shared" si="16"/>
        <v>191848</v>
      </c>
      <c r="T24" s="174">
        <f t="shared" si="16"/>
        <v>194354</v>
      </c>
      <c r="U24" s="174">
        <f t="shared" si="16"/>
        <v>198949</v>
      </c>
      <c r="V24" s="174">
        <f t="shared" si="16"/>
        <v>203723</v>
      </c>
      <c r="W24" s="174">
        <f t="shared" si="16"/>
        <v>207721</v>
      </c>
      <c r="X24" s="174">
        <f t="shared" si="16"/>
        <v>219536</v>
      </c>
      <c r="Y24" s="174">
        <f t="shared" si="16"/>
        <v>226220</v>
      </c>
      <c r="Z24" s="174">
        <f t="shared" si="16"/>
        <v>225504</v>
      </c>
      <c r="AA24" s="174">
        <f t="shared" si="16"/>
        <v>236364</v>
      </c>
      <c r="AB24" s="174">
        <f t="shared" si="16"/>
        <v>240959</v>
      </c>
      <c r="AC24" s="174">
        <f t="shared" si="16"/>
        <v>246091</v>
      </c>
      <c r="AD24" s="174">
        <f t="shared" si="16"/>
        <v>250865</v>
      </c>
      <c r="AE24" s="174">
        <f t="shared" si="16"/>
        <v>260770</v>
      </c>
      <c r="AF24" s="174">
        <f t="shared" si="16"/>
        <v>277001</v>
      </c>
      <c r="AG24" s="174">
        <f t="shared" si="16"/>
        <v>282193</v>
      </c>
      <c r="AH24" s="174">
        <f t="shared" si="16"/>
        <v>287325</v>
      </c>
      <c r="AI24" s="174">
        <f t="shared" si="16"/>
        <v>298424</v>
      </c>
      <c r="AJ24" s="174">
        <f t="shared" si="16"/>
        <v>303556</v>
      </c>
    </row>
    <row r="25" spans="1:36" x14ac:dyDescent="0.25">
      <c r="A25" s="87">
        <v>2625</v>
      </c>
      <c r="B25" s="174">
        <f t="shared" si="7"/>
        <v>111648</v>
      </c>
      <c r="C25" s="176">
        <f t="shared" si="8"/>
        <v>105263</v>
      </c>
      <c r="D25" s="176">
        <f t="shared" si="4"/>
        <v>109380</v>
      </c>
      <c r="E25" s="176">
        <f t="shared" ref="E25:M25" si="17">ROUND(E143*РАСЧЕТНЫЙ_КОЭФФИЦИЕНТ*IF(ТОРСИОННЫЕ_ПРУЖИНЫ=TRUE,Торсионные_пружины_Trend+1,1),0)</f>
        <v>111230</v>
      </c>
      <c r="F25" s="176">
        <f t="shared" si="17"/>
        <v>113080</v>
      </c>
      <c r="G25" s="176">
        <f t="shared" si="17"/>
        <v>122866</v>
      </c>
      <c r="H25" s="176">
        <f t="shared" si="17"/>
        <v>105442</v>
      </c>
      <c r="I25" s="176">
        <f t="shared" si="17"/>
        <v>111051</v>
      </c>
      <c r="J25" s="176">
        <f t="shared" si="17"/>
        <v>120479</v>
      </c>
      <c r="K25" s="176">
        <f t="shared" si="17"/>
        <v>120121</v>
      </c>
      <c r="L25" s="176">
        <f t="shared" si="17"/>
        <v>126626</v>
      </c>
      <c r="M25" s="176">
        <f t="shared" si="17"/>
        <v>133309</v>
      </c>
      <c r="N25" s="174">
        <f t="shared" ref="N25:N30" si="18">ROUND(N143*РАСЧЕТНЫЙ_КОЭФФИЦИЕНТ,0)</f>
        <v>156761</v>
      </c>
      <c r="O25" s="174">
        <f t="shared" si="15"/>
        <v>178302</v>
      </c>
      <c r="P25" s="174">
        <f t="shared" si="12"/>
        <v>184986</v>
      </c>
      <c r="Q25" s="174">
        <f t="shared" ref="Q25:AJ25" si="19">ROUND(Q143*РАСЧЕТНЫЙ_КОЭФФИЦИЕНТ,0)</f>
        <v>188984</v>
      </c>
      <c r="R25" s="174">
        <f t="shared" si="19"/>
        <v>189760</v>
      </c>
      <c r="S25" s="174">
        <f t="shared" si="19"/>
        <v>199725</v>
      </c>
      <c r="T25" s="174">
        <f t="shared" si="19"/>
        <v>200680</v>
      </c>
      <c r="U25" s="174">
        <f t="shared" si="19"/>
        <v>202351</v>
      </c>
      <c r="V25" s="174">
        <f t="shared" si="19"/>
        <v>206587</v>
      </c>
      <c r="W25" s="174">
        <f t="shared" si="19"/>
        <v>212316</v>
      </c>
      <c r="X25" s="174">
        <f t="shared" si="19"/>
        <v>222818</v>
      </c>
      <c r="Y25" s="174">
        <f t="shared" si="19"/>
        <v>229084</v>
      </c>
      <c r="Z25" s="174">
        <f t="shared" si="19"/>
        <v>231769</v>
      </c>
      <c r="AA25" s="174">
        <f t="shared" si="19"/>
        <v>242630</v>
      </c>
      <c r="AB25" s="174">
        <f t="shared" si="19"/>
        <v>252774</v>
      </c>
      <c r="AC25" s="174">
        <f t="shared" si="19"/>
        <v>252595</v>
      </c>
      <c r="AD25" s="174">
        <f t="shared" si="19"/>
        <v>256951</v>
      </c>
      <c r="AE25" s="174">
        <f t="shared" si="19"/>
        <v>273003</v>
      </c>
      <c r="AF25" s="174">
        <f t="shared" si="19"/>
        <v>284639</v>
      </c>
      <c r="AG25" s="174">
        <f t="shared" si="19"/>
        <v>289413</v>
      </c>
      <c r="AH25" s="174">
        <f t="shared" si="19"/>
        <v>294784</v>
      </c>
      <c r="AI25" s="174">
        <f t="shared" si="19"/>
        <v>312566</v>
      </c>
      <c r="AJ25" s="174">
        <f t="shared" si="19"/>
        <v>311552</v>
      </c>
    </row>
    <row r="26" spans="1:36" x14ac:dyDescent="0.25">
      <c r="A26" s="87">
        <v>2750</v>
      </c>
      <c r="B26" s="174">
        <f t="shared" si="7"/>
        <v>115288</v>
      </c>
      <c r="C26" s="176">
        <f t="shared" si="8"/>
        <v>108784</v>
      </c>
      <c r="D26" s="176">
        <f t="shared" si="4"/>
        <v>109738</v>
      </c>
      <c r="E26" s="176">
        <f t="shared" ref="E26:L26" si="20">ROUND(E144*РАСЧЕТНЫЙ_КОЭФФИЦИЕНТ*IF(ТОРСИОННЫЕ_ПРУЖИНЫ=TRUE,Торсионные_пружины_Trend+1,1),0)</f>
        <v>111946</v>
      </c>
      <c r="F26" s="176">
        <f t="shared" si="20"/>
        <v>112901</v>
      </c>
      <c r="G26" s="176">
        <f t="shared" si="20"/>
        <v>122508</v>
      </c>
      <c r="H26" s="176">
        <f t="shared" si="20"/>
        <v>107292</v>
      </c>
      <c r="I26" s="176">
        <f t="shared" si="20"/>
        <v>113080</v>
      </c>
      <c r="J26" s="176">
        <f t="shared" si="20"/>
        <v>121971</v>
      </c>
      <c r="K26" s="176">
        <f t="shared" si="20"/>
        <v>119883</v>
      </c>
      <c r="L26" s="176">
        <f t="shared" si="20"/>
        <v>125492</v>
      </c>
      <c r="M26" s="174">
        <f>ROUND(M144*РАСЧЕТНЫЙ_КОЭФФИЦИЕНТ,0)</f>
        <v>144886</v>
      </c>
      <c r="N26" s="174">
        <f t="shared" si="18"/>
        <v>156761</v>
      </c>
      <c r="O26" s="174">
        <f t="shared" si="15"/>
        <v>180033</v>
      </c>
      <c r="P26" s="174">
        <f t="shared" si="12"/>
        <v>189402</v>
      </c>
      <c r="Q26" s="174">
        <f t="shared" ref="Q26:AJ26" si="21">ROUND(Q144*РАСЧЕТНЫЙ_КОЭФФИЦИЕНТ,0)</f>
        <v>187850</v>
      </c>
      <c r="R26" s="174">
        <f t="shared" si="21"/>
        <v>189581</v>
      </c>
      <c r="S26" s="174">
        <f t="shared" si="21"/>
        <v>203723</v>
      </c>
      <c r="T26" s="174">
        <f t="shared" si="21"/>
        <v>207124</v>
      </c>
      <c r="U26" s="174">
        <f t="shared" si="21"/>
        <v>209034</v>
      </c>
      <c r="V26" s="174">
        <f t="shared" si="21"/>
        <v>211540</v>
      </c>
      <c r="W26" s="174">
        <f t="shared" si="21"/>
        <v>219357</v>
      </c>
      <c r="X26" s="174">
        <f t="shared" si="21"/>
        <v>228905</v>
      </c>
      <c r="Y26" s="174">
        <f t="shared" si="21"/>
        <v>230039</v>
      </c>
      <c r="Z26" s="174">
        <f t="shared" si="21"/>
        <v>232903</v>
      </c>
      <c r="AA26" s="174">
        <f t="shared" si="21"/>
        <v>247046</v>
      </c>
      <c r="AB26" s="174">
        <f t="shared" si="21"/>
        <v>254863</v>
      </c>
      <c r="AC26" s="174">
        <f t="shared" si="21"/>
        <v>259279</v>
      </c>
      <c r="AD26" s="174">
        <f t="shared" si="21"/>
        <v>265365</v>
      </c>
      <c r="AE26" s="174">
        <f t="shared" si="21"/>
        <v>280641</v>
      </c>
      <c r="AF26" s="174">
        <f t="shared" si="21"/>
        <v>286191</v>
      </c>
      <c r="AG26" s="174">
        <f t="shared" si="21"/>
        <v>294426</v>
      </c>
      <c r="AH26" s="174">
        <f t="shared" si="21"/>
        <v>302780</v>
      </c>
      <c r="AI26" s="174">
        <f t="shared" si="21"/>
        <v>320921</v>
      </c>
      <c r="AJ26" s="174">
        <f t="shared" si="21"/>
        <v>317281</v>
      </c>
    </row>
    <row r="27" spans="1:36" x14ac:dyDescent="0.25">
      <c r="A27" s="87">
        <v>2875</v>
      </c>
      <c r="B27" s="174">
        <f t="shared" si="7"/>
        <v>126506</v>
      </c>
      <c r="C27" s="176">
        <f t="shared" si="8"/>
        <v>119167</v>
      </c>
      <c r="D27" s="176">
        <f t="shared" si="4"/>
        <v>125492</v>
      </c>
      <c r="E27" s="176">
        <f t="shared" ref="E27:J27" si="22">ROUND(E145*РАСЧЕТНЫЙ_КОЭФФИЦИЕНТ*IF(ТОРСИОННЫЕ_ПРУЖИНЫ=TRUE,Торсионные_пружины_Trend+1,1),0)</f>
        <v>127700</v>
      </c>
      <c r="F27" s="176">
        <f t="shared" si="22"/>
        <v>130684</v>
      </c>
      <c r="G27" s="176">
        <f t="shared" si="22"/>
        <v>134562</v>
      </c>
      <c r="H27" s="176">
        <f t="shared" si="22"/>
        <v>122150</v>
      </c>
      <c r="I27" s="176">
        <f t="shared" si="22"/>
        <v>127879</v>
      </c>
      <c r="J27" s="176">
        <f t="shared" si="22"/>
        <v>138739</v>
      </c>
      <c r="K27" s="174">
        <f t="shared" ref="K27:L30" si="23">ROUND(K145*РАСЧЕТНЫЙ_КОЭФФИЦИЕНТ,0)</f>
        <v>141663</v>
      </c>
      <c r="L27" s="174">
        <f t="shared" si="23"/>
        <v>173946</v>
      </c>
      <c r="M27" s="174">
        <f>ROUND(M145*РАСЧЕТНЫЙ_КОЭФФИЦИЕНТ,0)</f>
        <v>176811</v>
      </c>
      <c r="N27" s="174">
        <f t="shared" si="18"/>
        <v>178302</v>
      </c>
      <c r="O27" s="174">
        <f t="shared" si="15"/>
        <v>189223</v>
      </c>
      <c r="P27" s="174">
        <f t="shared" si="12"/>
        <v>198949</v>
      </c>
      <c r="Q27" s="174">
        <f t="shared" ref="Q27:AJ27" si="24">ROUND(Q145*РАСЧЕТНЫЙ_КОЭФФИЦИЕНТ,0)</f>
        <v>201217</v>
      </c>
      <c r="R27" s="174">
        <f t="shared" si="24"/>
        <v>205991</v>
      </c>
      <c r="S27" s="174">
        <f t="shared" si="24"/>
        <v>211361</v>
      </c>
      <c r="T27" s="174">
        <f t="shared" si="24"/>
        <v>230457</v>
      </c>
      <c r="U27" s="174">
        <f t="shared" si="24"/>
        <v>228905</v>
      </c>
      <c r="V27" s="174">
        <f t="shared" si="24"/>
        <v>228905</v>
      </c>
      <c r="W27" s="174">
        <f t="shared" si="24"/>
        <v>235946</v>
      </c>
      <c r="X27" s="174">
        <f t="shared" si="24"/>
        <v>244957</v>
      </c>
      <c r="Y27" s="174">
        <f t="shared" si="24"/>
        <v>248358</v>
      </c>
      <c r="Z27" s="174">
        <f t="shared" si="24"/>
        <v>254087</v>
      </c>
      <c r="AA27" s="174">
        <f t="shared" si="24"/>
        <v>258324</v>
      </c>
      <c r="AB27" s="174">
        <f t="shared" si="24"/>
        <v>269184</v>
      </c>
      <c r="AC27" s="174">
        <f t="shared" si="24"/>
        <v>279687</v>
      </c>
      <c r="AD27" s="174">
        <f t="shared" si="24"/>
        <v>285236</v>
      </c>
      <c r="AE27" s="174">
        <f t="shared" si="24"/>
        <v>296872</v>
      </c>
      <c r="AF27" s="174">
        <f t="shared" si="24"/>
        <v>308688</v>
      </c>
      <c r="AG27" s="174">
        <f t="shared" si="24"/>
        <v>318056</v>
      </c>
      <c r="AH27" s="174">
        <f t="shared" si="24"/>
        <v>323427</v>
      </c>
      <c r="AI27" s="174">
        <f t="shared" si="24"/>
        <v>332974</v>
      </c>
      <c r="AJ27" s="174">
        <f t="shared" si="24"/>
        <v>345744</v>
      </c>
    </row>
    <row r="28" spans="1:36" x14ac:dyDescent="0.25">
      <c r="A28" s="88">
        <v>3000</v>
      </c>
      <c r="B28" s="174">
        <f t="shared" si="7"/>
        <v>129908</v>
      </c>
      <c r="C28" s="188">
        <f t="shared" si="8"/>
        <v>122687</v>
      </c>
      <c r="D28" s="188">
        <f t="shared" si="4"/>
        <v>128655</v>
      </c>
      <c r="E28" s="188">
        <f>ROUND(E146*РАСЧЕТНЫЙ_КОЭФФИЦИЕНТ*IF(ТОРСИОННЫЕ_ПРУЖИНЫ=TRUE,Торсионные_пружины_Trend+1,1),0)</f>
        <v>130863</v>
      </c>
      <c r="F28" s="188">
        <f>ROUND(F146*РАСЧЕТНЫЙ_КОЭФФИЦИЕНТ*IF(ТОРСИОННЫЕ_ПРУЖИНЫ=TRUE,Торсионные_пружины_Trend+1,1),0)</f>
        <v>131400</v>
      </c>
      <c r="G28" s="188">
        <f>ROUND(G146*РАСЧЕТНЫЙ_КОЭФФИЦИЕНТ*IF(ТОРСИОННЫЕ_ПРУЖИНЫ=TRUE,Торсионные_пружины_Trend+1,1),0)</f>
        <v>141604</v>
      </c>
      <c r="H28" s="188">
        <f>ROUND(H146*РАСЧЕТНЫЙ_КОЭФФИЦИЕНТ*IF(ТОРСИОННЫЕ_ПРУЖИНЫ=TRUE,Торсионные_пружины_Trend+1,1),0)</f>
        <v>151450</v>
      </c>
      <c r="I28" s="176">
        <f>ROUND(I146*РАСЧЕТНЫЙ_КОЭФФИЦИЕНТ*IF(ТОРСИОННЫЕ_ПРУЖИНЫ=TRUE,Торсионные_пружины_Trend+1,1),0)</f>
        <v>147750</v>
      </c>
      <c r="J28" s="178">
        <f>ROUND(J146*РАСЧЕТНЫЙ_КОЭФФИЦИЕНТ,0)</f>
        <v>162668</v>
      </c>
      <c r="K28" s="178">
        <f t="shared" si="23"/>
        <v>175856</v>
      </c>
      <c r="L28" s="178">
        <f t="shared" si="23"/>
        <v>171858</v>
      </c>
      <c r="M28" s="178">
        <f>ROUND(M146*РАСЧЕТНЫЙ_КОЭФФИЦИЕНТ,0)</f>
        <v>177586</v>
      </c>
      <c r="N28" s="178">
        <f t="shared" si="18"/>
        <v>182718</v>
      </c>
      <c r="O28" s="178">
        <f t="shared" si="15"/>
        <v>200262</v>
      </c>
      <c r="P28" s="178">
        <f t="shared" si="12"/>
        <v>210764</v>
      </c>
      <c r="Q28" s="178">
        <f t="shared" ref="Q28:AJ28" si="25">ROUND(Q146*РАСЧЕТНЫЙ_КОЭФФИЦИЕНТ,0)</f>
        <v>213450</v>
      </c>
      <c r="R28" s="178">
        <f t="shared" si="25"/>
        <v>218582</v>
      </c>
      <c r="S28" s="178">
        <f t="shared" si="25"/>
        <v>232187</v>
      </c>
      <c r="T28" s="178">
        <f t="shared" si="25"/>
        <v>242272</v>
      </c>
      <c r="U28" s="178">
        <f t="shared" si="25"/>
        <v>240720</v>
      </c>
      <c r="V28" s="178">
        <f t="shared" si="25"/>
        <v>243585</v>
      </c>
      <c r="W28" s="178">
        <f t="shared" si="25"/>
        <v>250507</v>
      </c>
      <c r="X28" s="178">
        <f t="shared" si="25"/>
        <v>260591</v>
      </c>
      <c r="Y28" s="178">
        <f t="shared" si="25"/>
        <v>261546</v>
      </c>
      <c r="Z28" s="178">
        <f t="shared" si="25"/>
        <v>267275</v>
      </c>
      <c r="AA28" s="178">
        <f t="shared" si="25"/>
        <v>274913</v>
      </c>
      <c r="AB28" s="178">
        <f t="shared" si="25"/>
        <v>283923</v>
      </c>
      <c r="AC28" s="178">
        <f t="shared" si="25"/>
        <v>295381</v>
      </c>
      <c r="AD28" s="178">
        <f t="shared" si="25"/>
        <v>300512</v>
      </c>
      <c r="AE28" s="178">
        <f t="shared" si="25"/>
        <v>319011</v>
      </c>
      <c r="AF28" s="178">
        <f t="shared" si="25"/>
        <v>332020</v>
      </c>
      <c r="AG28" s="178">
        <f t="shared" si="25"/>
        <v>342104</v>
      </c>
      <c r="AH28" s="178">
        <f t="shared" si="25"/>
        <v>348072</v>
      </c>
      <c r="AI28" s="178">
        <f t="shared" si="25"/>
        <v>358156</v>
      </c>
      <c r="AJ28" s="178">
        <f t="shared" si="25"/>
        <v>367883</v>
      </c>
    </row>
    <row r="29" spans="1:36" x14ac:dyDescent="0.25">
      <c r="A29" s="89">
        <v>3125</v>
      </c>
      <c r="B29" s="174">
        <f t="shared" si="7"/>
        <v>133787</v>
      </c>
      <c r="C29" s="177">
        <f t="shared" si="8"/>
        <v>126387</v>
      </c>
      <c r="D29" s="177">
        <f t="shared" si="4"/>
        <v>132474</v>
      </c>
      <c r="E29" s="177">
        <f>ROUND(E147*РАСЧЕТНЫЙ_КОЭФФИЦИЕНТ*IF(ТОРСИОННЫЕ_ПРУЖИНЫ=TRUE,Торсионные_пружины_Trend+1,1),0)</f>
        <v>134801</v>
      </c>
      <c r="F29" s="177">
        <f>ROUND(F147*РАСЧЕТНЫЙ_КОЭФФИЦИЕНТ*IF(ТОРСИОННЫЕ_ПРУЖИНЫ=TRUE,Торсионные_пружины_Trend+1,1),0)</f>
        <v>135338</v>
      </c>
      <c r="G29" s="177">
        <f>ROUND(G147*РАСЧЕТНЫЙ_КОЭФФИЦИЕНТ*IF(ТОРСИОННЫЕ_ПРУЖИНЫ=TRUE,Торсионные_пружины_Trend+1,1),0)</f>
        <v>145840</v>
      </c>
      <c r="H29" s="177">
        <f>ROUND(H147*РАСЧЕТНЫЙ_КОЭФФИЦИЕНТ*IF(ТОРСИОННЫЕ_ПРУЖИНЫ=TRUE,Торсионные_пружины_Trend+1,1),0)</f>
        <v>155985</v>
      </c>
      <c r="I29" s="178">
        <f>ROUND(I147*РАСЧЕТНЫЙ_КОЭФФИЦИЕНТ,0)</f>
        <v>164578</v>
      </c>
      <c r="J29" s="178">
        <f>ROUND(J147*РАСЧЕТНЫЙ_КОЭФФИЦИЕНТ,0)</f>
        <v>167561</v>
      </c>
      <c r="K29" s="178">
        <f t="shared" si="23"/>
        <v>181107</v>
      </c>
      <c r="L29" s="178">
        <f t="shared" si="23"/>
        <v>176990</v>
      </c>
      <c r="M29" s="178">
        <f>ROUND(M147*РАСЧЕТНЫЙ_КОЭФФИЦИЕНТ,0)</f>
        <v>182897</v>
      </c>
      <c r="N29" s="178">
        <f t="shared" si="18"/>
        <v>188208</v>
      </c>
      <c r="O29" s="178">
        <f t="shared" si="15"/>
        <v>206289</v>
      </c>
      <c r="P29" s="178">
        <f t="shared" si="12"/>
        <v>217090</v>
      </c>
      <c r="Q29" s="178">
        <f t="shared" ref="Q29:AJ29" si="26">ROUND(Q147*РАСЧЕТНЫЙ_КОЭФФИЦИЕНТ,0)</f>
        <v>219835</v>
      </c>
      <c r="R29" s="178">
        <f t="shared" si="26"/>
        <v>225146</v>
      </c>
      <c r="S29" s="178">
        <f t="shared" si="26"/>
        <v>239109</v>
      </c>
      <c r="T29" s="178">
        <f t="shared" si="26"/>
        <v>249552</v>
      </c>
      <c r="U29" s="178">
        <f t="shared" si="26"/>
        <v>248000</v>
      </c>
      <c r="V29" s="178">
        <f t="shared" si="26"/>
        <v>250924</v>
      </c>
      <c r="W29" s="178">
        <f t="shared" si="26"/>
        <v>258025</v>
      </c>
      <c r="X29" s="178">
        <f t="shared" si="26"/>
        <v>268408</v>
      </c>
      <c r="Y29" s="178">
        <f t="shared" si="26"/>
        <v>269423</v>
      </c>
      <c r="Z29" s="178">
        <f t="shared" si="26"/>
        <v>275331</v>
      </c>
      <c r="AA29" s="178">
        <f t="shared" si="26"/>
        <v>283148</v>
      </c>
      <c r="AB29" s="178">
        <f t="shared" si="26"/>
        <v>292397</v>
      </c>
      <c r="AC29" s="178">
        <f t="shared" si="26"/>
        <v>304212</v>
      </c>
      <c r="AD29" s="178">
        <f t="shared" si="26"/>
        <v>309523</v>
      </c>
      <c r="AE29" s="178">
        <f t="shared" si="26"/>
        <v>328618</v>
      </c>
      <c r="AF29" s="178">
        <f t="shared" si="26"/>
        <v>341985</v>
      </c>
      <c r="AG29" s="178">
        <f t="shared" si="26"/>
        <v>352368</v>
      </c>
      <c r="AH29" s="178">
        <f t="shared" si="26"/>
        <v>358514</v>
      </c>
      <c r="AI29" s="178">
        <f t="shared" si="26"/>
        <v>368898</v>
      </c>
      <c r="AJ29" s="178">
        <f t="shared" si="26"/>
        <v>378923</v>
      </c>
    </row>
    <row r="30" spans="1:36" x14ac:dyDescent="0.25">
      <c r="A30" s="90">
        <v>3250</v>
      </c>
      <c r="B30" s="174">
        <f t="shared" si="7"/>
        <v>137844</v>
      </c>
      <c r="C30" s="174">
        <f t="shared" ref="C30:H30" si="27">ROUND(C148*РАСЧЕТНЫЙ_КОЭФФИЦИЕНТ,0)</f>
        <v>140768</v>
      </c>
      <c r="D30" s="174">
        <f t="shared" si="27"/>
        <v>147571</v>
      </c>
      <c r="E30" s="174">
        <f t="shared" si="27"/>
        <v>150137</v>
      </c>
      <c r="F30" s="174">
        <f t="shared" si="27"/>
        <v>150793</v>
      </c>
      <c r="G30" s="174">
        <f t="shared" si="27"/>
        <v>162489</v>
      </c>
      <c r="H30" s="174">
        <f t="shared" si="27"/>
        <v>173767</v>
      </c>
      <c r="I30" s="191">
        <f>ROUND(I148*РАСЧЕТНЫЙ_КОЭФФИЦИЕНТ,0)</f>
        <v>169531</v>
      </c>
      <c r="J30" s="191">
        <f>ROUND(J148*РАСЧЕТНЫЙ_КОЭФФИЦИЕНТ,0)</f>
        <v>172574</v>
      </c>
      <c r="K30" s="191">
        <f t="shared" si="23"/>
        <v>186537</v>
      </c>
      <c r="L30" s="191">
        <f t="shared" si="23"/>
        <v>182301</v>
      </c>
      <c r="M30" s="191">
        <f>ROUND(M148*РАСЧЕТНЫЙ_КОЭФФИЦИЕНТ,0)</f>
        <v>188387</v>
      </c>
      <c r="N30" s="191">
        <f t="shared" si="18"/>
        <v>193817</v>
      </c>
      <c r="O30" s="191">
        <f t="shared" si="15"/>
        <v>212495</v>
      </c>
      <c r="P30" s="191">
        <f t="shared" si="12"/>
        <v>223594</v>
      </c>
      <c r="Q30" s="191">
        <f t="shared" ref="Q30:AJ30" si="28">ROUND(Q148*РАСЧЕТНЫЙ_КОЭФФИЦИЕНТ,0)</f>
        <v>226458</v>
      </c>
      <c r="R30" s="191">
        <f t="shared" si="28"/>
        <v>231889</v>
      </c>
      <c r="S30" s="191">
        <f t="shared" si="28"/>
        <v>246270</v>
      </c>
      <c r="T30" s="191">
        <f t="shared" si="28"/>
        <v>257011</v>
      </c>
      <c r="U30" s="191">
        <f t="shared" si="28"/>
        <v>255400</v>
      </c>
      <c r="V30" s="191">
        <f t="shared" si="28"/>
        <v>258443</v>
      </c>
      <c r="W30" s="191">
        <f t="shared" si="28"/>
        <v>265723</v>
      </c>
      <c r="X30" s="191">
        <f t="shared" si="28"/>
        <v>276464</v>
      </c>
      <c r="Y30" s="191">
        <f t="shared" si="28"/>
        <v>277479</v>
      </c>
      <c r="Z30" s="191">
        <f t="shared" si="28"/>
        <v>283565</v>
      </c>
      <c r="AA30" s="191">
        <f t="shared" si="28"/>
        <v>291681</v>
      </c>
      <c r="AB30" s="191">
        <f t="shared" si="28"/>
        <v>301169</v>
      </c>
      <c r="AC30" s="191">
        <f t="shared" si="28"/>
        <v>313342</v>
      </c>
      <c r="AD30" s="191">
        <f t="shared" si="28"/>
        <v>318832</v>
      </c>
      <c r="AE30" s="191">
        <f t="shared" si="28"/>
        <v>338464</v>
      </c>
      <c r="AF30" s="191">
        <f t="shared" si="28"/>
        <v>352249</v>
      </c>
      <c r="AG30" s="191">
        <f t="shared" si="28"/>
        <v>362990</v>
      </c>
      <c r="AH30" s="191">
        <f t="shared" si="28"/>
        <v>369256</v>
      </c>
      <c r="AI30" s="191">
        <f t="shared" si="28"/>
        <v>379997</v>
      </c>
      <c r="AJ30" s="191">
        <f t="shared" si="28"/>
        <v>390320</v>
      </c>
    </row>
    <row r="31" spans="1:36" ht="5.25" customHeight="1" x14ac:dyDescent="0.25">
      <c r="A31" s="71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</row>
    <row r="32" spans="1:36" ht="13.5" customHeight="1" x14ac:dyDescent="0.3">
      <c r="A32" s="60"/>
      <c r="B32" s="243" t="str">
        <f>IF(ТОРСИОННЫЕ_ПРУЖИНЫ=TRUE,"указаны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")</f>
        <v xml:space="preserve">указаны цены на ворота с пружинами растяжения. Наценка за торсионные пружины стандартного монтажа в зоне с зеленой заливкой = </v>
      </c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91" t="str">
        <f>IF(ТОРСИОННЫЕ_ПРУЖИНЫ=TRUE,"",Торсионные_пружины_Trend*100&amp;"%")</f>
        <v>8%</v>
      </c>
      <c r="Z32" s="14"/>
      <c r="AA32" s="14"/>
      <c r="AC32" s="14"/>
      <c r="AD32" s="14"/>
      <c r="AE32" s="14"/>
      <c r="AF32" s="14"/>
      <c r="AG32" s="14"/>
      <c r="AH32" s="14"/>
      <c r="AI32" s="14"/>
      <c r="AJ32" s="14"/>
    </row>
    <row r="33" spans="1:36" ht="13.5" customHeight="1" x14ac:dyDescent="0.3">
      <c r="A33" s="62"/>
      <c r="B33" s="244" t="s">
        <v>533</v>
      </c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</row>
    <row r="34" spans="1:36" ht="15.75" thickBot="1" x14ac:dyDescent="0.3">
      <c r="A34" s="236" t="s">
        <v>439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</row>
    <row r="35" spans="1:36" x14ac:dyDescent="0.25">
      <c r="A35" s="85" t="s">
        <v>106</v>
      </c>
      <c r="B35" s="86">
        <v>1750</v>
      </c>
      <c r="C35" s="86">
        <v>1875</v>
      </c>
      <c r="D35" s="86">
        <v>2000</v>
      </c>
      <c r="E35" s="86">
        <v>2125</v>
      </c>
      <c r="F35" s="86">
        <v>2250</v>
      </c>
      <c r="G35" s="86">
        <v>2375</v>
      </c>
      <c r="H35" s="86">
        <v>2500</v>
      </c>
      <c r="I35" s="86">
        <v>2625</v>
      </c>
      <c r="J35" s="86">
        <v>2750</v>
      </c>
      <c r="K35" s="86">
        <v>2875</v>
      </c>
      <c r="L35" s="86">
        <v>3000</v>
      </c>
      <c r="M35" s="86">
        <v>3125</v>
      </c>
      <c r="N35" s="86">
        <v>3250</v>
      </c>
      <c r="O35" s="86">
        <v>3375</v>
      </c>
      <c r="P35" s="86">
        <v>3500</v>
      </c>
      <c r="Q35" s="86">
        <v>3625</v>
      </c>
      <c r="R35" s="86">
        <v>3750</v>
      </c>
      <c r="S35" s="86">
        <v>3875</v>
      </c>
      <c r="T35" s="86">
        <v>4000</v>
      </c>
      <c r="U35" s="86">
        <v>4125</v>
      </c>
      <c r="V35" s="86">
        <v>4250</v>
      </c>
      <c r="W35" s="86">
        <v>4375</v>
      </c>
      <c r="X35" s="86">
        <v>4500</v>
      </c>
      <c r="Y35" s="86">
        <v>4625</v>
      </c>
      <c r="Z35" s="86">
        <v>4750</v>
      </c>
      <c r="AA35" s="86">
        <v>4875</v>
      </c>
      <c r="AB35" s="86">
        <v>5000</v>
      </c>
      <c r="AC35" s="86">
        <v>5125</v>
      </c>
      <c r="AD35" s="86">
        <v>5250</v>
      </c>
      <c r="AE35" s="86">
        <v>5375</v>
      </c>
      <c r="AF35" s="86">
        <v>5500</v>
      </c>
      <c r="AG35" s="86">
        <v>5625</v>
      </c>
      <c r="AH35" s="86">
        <v>5750</v>
      </c>
      <c r="AI35" s="86">
        <v>5875</v>
      </c>
      <c r="AJ35" s="86">
        <v>6000</v>
      </c>
    </row>
    <row r="36" spans="1:36" x14ac:dyDescent="0.25">
      <c r="A36" s="87">
        <v>1750</v>
      </c>
      <c r="B36" s="174">
        <f t="shared" ref="B36:AJ36" si="29">ROUND(B152*РАСЧЕТНЫЙ_КОЭФФИЦИЕНТ,0)</f>
        <v>91478</v>
      </c>
      <c r="C36" s="174">
        <f t="shared" si="29"/>
        <v>93567</v>
      </c>
      <c r="D36" s="174">
        <f t="shared" si="29"/>
        <v>95298</v>
      </c>
      <c r="E36" s="174">
        <f t="shared" si="29"/>
        <v>98699</v>
      </c>
      <c r="F36" s="174">
        <f t="shared" si="29"/>
        <v>102339</v>
      </c>
      <c r="G36" s="174">
        <f t="shared" si="29"/>
        <v>110335</v>
      </c>
      <c r="H36" s="174">
        <f t="shared" si="29"/>
        <v>113020</v>
      </c>
      <c r="I36" s="174">
        <f t="shared" si="29"/>
        <v>115885</v>
      </c>
      <c r="J36" s="174">
        <f t="shared" si="29"/>
        <v>119107</v>
      </c>
      <c r="K36" s="174">
        <f t="shared" si="29"/>
        <v>117615</v>
      </c>
      <c r="L36" s="174">
        <f t="shared" si="29"/>
        <v>119346</v>
      </c>
      <c r="M36" s="174">
        <f t="shared" si="29"/>
        <v>126208</v>
      </c>
      <c r="N36" s="174">
        <f t="shared" si="29"/>
        <v>136710</v>
      </c>
      <c r="O36" s="174">
        <f t="shared" si="29"/>
        <v>146795</v>
      </c>
      <c r="P36" s="174">
        <f t="shared" si="29"/>
        <v>157119</v>
      </c>
      <c r="Q36" s="174">
        <f t="shared" si="29"/>
        <v>164399</v>
      </c>
      <c r="R36" s="174">
        <f t="shared" si="29"/>
        <v>161534</v>
      </c>
      <c r="S36" s="174">
        <f t="shared" si="29"/>
        <v>168397</v>
      </c>
      <c r="T36" s="174">
        <f t="shared" si="29"/>
        <v>178899</v>
      </c>
      <c r="U36" s="174">
        <f t="shared" si="29"/>
        <v>182718</v>
      </c>
      <c r="V36" s="174">
        <f t="shared" si="29"/>
        <v>179257</v>
      </c>
      <c r="W36" s="174">
        <f t="shared" si="29"/>
        <v>188626</v>
      </c>
      <c r="X36" s="174">
        <f t="shared" si="29"/>
        <v>198174</v>
      </c>
      <c r="Y36" s="174">
        <f t="shared" si="29"/>
        <v>201217</v>
      </c>
      <c r="Z36" s="174">
        <f t="shared" si="29"/>
        <v>197219</v>
      </c>
      <c r="AA36" s="174">
        <f t="shared" si="29"/>
        <v>206945</v>
      </c>
      <c r="AB36" s="174">
        <f t="shared" si="29"/>
        <v>215717</v>
      </c>
      <c r="AC36" s="174">
        <f t="shared" si="29"/>
        <v>220312</v>
      </c>
      <c r="AD36" s="174">
        <f t="shared" si="29"/>
        <v>220312</v>
      </c>
      <c r="AE36" s="174">
        <f t="shared" si="29"/>
        <v>224907</v>
      </c>
      <c r="AF36" s="174">
        <f t="shared" si="29"/>
        <v>239049</v>
      </c>
      <c r="AG36" s="174">
        <f t="shared" si="29"/>
        <v>253550</v>
      </c>
      <c r="AH36" s="174">
        <f t="shared" si="29"/>
        <v>251044</v>
      </c>
      <c r="AI36" s="174">
        <f t="shared" si="29"/>
        <v>255638</v>
      </c>
      <c r="AJ36" s="174">
        <f t="shared" si="29"/>
        <v>268050</v>
      </c>
    </row>
    <row r="37" spans="1:36" x14ac:dyDescent="0.25">
      <c r="A37" s="87">
        <v>1875</v>
      </c>
      <c r="B37" s="174">
        <f t="shared" ref="B37:AJ37" si="30">ROUND(B153*РАСЧЕТНЫЙ_КОЭФФИЦИЕНТ,0)</f>
        <v>94283</v>
      </c>
      <c r="C37" s="174">
        <f t="shared" si="30"/>
        <v>96014</v>
      </c>
      <c r="D37" s="174">
        <f t="shared" si="30"/>
        <v>102757</v>
      </c>
      <c r="E37" s="174">
        <f t="shared" si="30"/>
        <v>106934</v>
      </c>
      <c r="F37" s="174">
        <f t="shared" si="30"/>
        <v>110275</v>
      </c>
      <c r="G37" s="174">
        <f t="shared" si="30"/>
        <v>116183</v>
      </c>
      <c r="H37" s="174">
        <f t="shared" si="30"/>
        <v>118868</v>
      </c>
      <c r="I37" s="174">
        <f t="shared" si="30"/>
        <v>124836</v>
      </c>
      <c r="J37" s="174">
        <f t="shared" si="30"/>
        <v>125253</v>
      </c>
      <c r="K37" s="174">
        <f t="shared" si="30"/>
        <v>128535</v>
      </c>
      <c r="L37" s="174">
        <f t="shared" si="30"/>
        <v>127879</v>
      </c>
      <c r="M37" s="174">
        <f t="shared" si="30"/>
        <v>135398</v>
      </c>
      <c r="N37" s="174">
        <f t="shared" si="30"/>
        <v>146198</v>
      </c>
      <c r="O37" s="174">
        <f t="shared" si="30"/>
        <v>157238</v>
      </c>
      <c r="P37" s="174">
        <f t="shared" si="30"/>
        <v>168277</v>
      </c>
      <c r="Q37" s="174">
        <f t="shared" si="30"/>
        <v>167263</v>
      </c>
      <c r="R37" s="174">
        <f t="shared" si="30"/>
        <v>164220</v>
      </c>
      <c r="S37" s="174">
        <f t="shared" si="30"/>
        <v>171261</v>
      </c>
      <c r="T37" s="174">
        <f t="shared" si="30"/>
        <v>181943</v>
      </c>
      <c r="U37" s="174">
        <f t="shared" si="30"/>
        <v>185583</v>
      </c>
      <c r="V37" s="174">
        <f t="shared" si="30"/>
        <v>182301</v>
      </c>
      <c r="W37" s="174">
        <f t="shared" si="30"/>
        <v>191311</v>
      </c>
      <c r="X37" s="174">
        <f t="shared" si="30"/>
        <v>200859</v>
      </c>
      <c r="Y37" s="174">
        <f t="shared" si="30"/>
        <v>204081</v>
      </c>
      <c r="Z37" s="174">
        <f t="shared" si="30"/>
        <v>199725</v>
      </c>
      <c r="AA37" s="174">
        <f t="shared" si="30"/>
        <v>209273</v>
      </c>
      <c r="AB37" s="174">
        <f t="shared" si="30"/>
        <v>218582</v>
      </c>
      <c r="AC37" s="174">
        <f t="shared" si="30"/>
        <v>222997</v>
      </c>
      <c r="AD37" s="174">
        <f t="shared" si="30"/>
        <v>222997</v>
      </c>
      <c r="AE37" s="174">
        <f t="shared" si="30"/>
        <v>227413</v>
      </c>
      <c r="AF37" s="174">
        <f t="shared" si="30"/>
        <v>241496</v>
      </c>
      <c r="AG37" s="174">
        <f t="shared" si="30"/>
        <v>256235</v>
      </c>
      <c r="AH37" s="174">
        <f t="shared" si="30"/>
        <v>253550</v>
      </c>
      <c r="AI37" s="174">
        <f t="shared" si="30"/>
        <v>258145</v>
      </c>
      <c r="AJ37" s="174">
        <f t="shared" si="30"/>
        <v>270557</v>
      </c>
    </row>
    <row r="38" spans="1:36" x14ac:dyDescent="0.25">
      <c r="A38" s="87">
        <v>2000</v>
      </c>
      <c r="B38" s="174">
        <f>ROUND(B154*РАСЧЕТНЫЙ_КОЭФФИЦИЕНТ,0)</f>
        <v>96968</v>
      </c>
      <c r="C38" s="174">
        <f>ROUND(C154*РАСЧЕТНЫЙ_КОЭФФИЦИЕНТ,0)</f>
        <v>103652</v>
      </c>
      <c r="D38" s="174">
        <f>ROUND(D154*РАСЧЕТНЫЙ_КОЭФФИЦИЕНТ,0)</f>
        <v>109142</v>
      </c>
      <c r="E38" s="176">
        <f t="shared" ref="E38:P38" si="31">ROUND(E154*РАСЧЕТНЫЙ_КОЭФФИЦИЕНТ*IF(ТОРСИОННЫЕ_ПРУЖИНЫ=TRUE,Торсионные_пружины_Trend+1,1),0)</f>
        <v>102339</v>
      </c>
      <c r="F38" s="176">
        <f t="shared" si="31"/>
        <v>103831</v>
      </c>
      <c r="G38" s="176">
        <f t="shared" si="31"/>
        <v>98997</v>
      </c>
      <c r="H38" s="176">
        <f t="shared" si="31"/>
        <v>105681</v>
      </c>
      <c r="I38" s="176">
        <f t="shared" si="31"/>
        <v>109917</v>
      </c>
      <c r="J38" s="176">
        <f t="shared" si="31"/>
        <v>115825</v>
      </c>
      <c r="K38" s="176">
        <f t="shared" si="31"/>
        <v>126984</v>
      </c>
      <c r="L38" s="176">
        <f t="shared" si="31"/>
        <v>134383</v>
      </c>
      <c r="M38" s="176">
        <f t="shared" si="31"/>
        <v>136770</v>
      </c>
      <c r="N38" s="176">
        <f t="shared" si="31"/>
        <v>138859</v>
      </c>
      <c r="O38" s="176">
        <f t="shared" si="31"/>
        <v>146974</v>
      </c>
      <c r="P38" s="176">
        <f t="shared" si="31"/>
        <v>154791</v>
      </c>
      <c r="Q38" s="174">
        <f t="shared" ref="Q38:AJ38" si="32">ROUND(Q154*РАСЧЕТНЫЙ_КОЭФФИЦИЕНТ,0)</f>
        <v>169889</v>
      </c>
      <c r="R38" s="174">
        <f t="shared" si="32"/>
        <v>171619</v>
      </c>
      <c r="S38" s="174">
        <f t="shared" si="32"/>
        <v>178899</v>
      </c>
      <c r="T38" s="174">
        <f t="shared" si="32"/>
        <v>184449</v>
      </c>
      <c r="U38" s="174">
        <f t="shared" si="32"/>
        <v>190177</v>
      </c>
      <c r="V38" s="174">
        <f t="shared" si="32"/>
        <v>188626</v>
      </c>
      <c r="W38" s="174">
        <f t="shared" si="32"/>
        <v>199725</v>
      </c>
      <c r="X38" s="174">
        <f t="shared" si="32"/>
        <v>203544</v>
      </c>
      <c r="Y38" s="174">
        <f t="shared" si="32"/>
        <v>209034</v>
      </c>
      <c r="Z38" s="174">
        <f t="shared" si="32"/>
        <v>208318</v>
      </c>
      <c r="AA38" s="174">
        <f t="shared" si="32"/>
        <v>218820</v>
      </c>
      <c r="AB38" s="174">
        <f t="shared" si="32"/>
        <v>220909</v>
      </c>
      <c r="AC38" s="174">
        <f t="shared" si="32"/>
        <v>228129</v>
      </c>
      <c r="AD38" s="174">
        <f t="shared" si="32"/>
        <v>232724</v>
      </c>
      <c r="AE38" s="174">
        <f t="shared" si="32"/>
        <v>237140</v>
      </c>
      <c r="AF38" s="174">
        <f t="shared" si="32"/>
        <v>240959</v>
      </c>
      <c r="AG38" s="174">
        <f t="shared" si="32"/>
        <v>251223</v>
      </c>
      <c r="AH38" s="174">
        <f t="shared" si="32"/>
        <v>255997</v>
      </c>
      <c r="AI38" s="174">
        <f t="shared" si="32"/>
        <v>268826</v>
      </c>
      <c r="AJ38" s="174">
        <f t="shared" si="32"/>
        <v>259816</v>
      </c>
    </row>
    <row r="39" spans="1:36" x14ac:dyDescent="0.25">
      <c r="A39" s="87">
        <v>2125</v>
      </c>
      <c r="B39" s="174">
        <f>ROUND(B155*РАСЧЕТНЫЙ_КОЭФФИЦИЕНТ,0)</f>
        <v>106277</v>
      </c>
      <c r="C39" s="174">
        <f>ROUND(C155*РАСЧЕТНЫЙ_КОЭФФИЦИЕНТ,0)</f>
        <v>108068</v>
      </c>
      <c r="D39" s="176">
        <f t="shared" ref="D39:D47" si="33">ROUND(D155*РАСЧЕТНЫЙ_КОЭФФИЦИЕНТ*IF(ТОРСИОННЫЕ_ПРУЖИНЫ=TRUE,Торсионные_пружины_Trend+1,1),0)</f>
        <v>101921</v>
      </c>
      <c r="E39" s="176">
        <f t="shared" ref="E39:P39" si="34">ROUND(E155*РАСЧЕТНЫЙ_КОЭФФИЦИЕНТ*IF(ТОРСИОННЫЕ_ПРУЖИНЫ=TRUE,Торсионные_пружины_Trend+1,1),0)</f>
        <v>102697</v>
      </c>
      <c r="F39" s="176">
        <f t="shared" si="34"/>
        <v>105084</v>
      </c>
      <c r="G39" s="176">
        <f t="shared" si="34"/>
        <v>100071</v>
      </c>
      <c r="H39" s="176">
        <f t="shared" si="34"/>
        <v>106039</v>
      </c>
      <c r="I39" s="176">
        <f t="shared" si="34"/>
        <v>110454</v>
      </c>
      <c r="J39" s="176">
        <f t="shared" si="34"/>
        <v>116601</v>
      </c>
      <c r="K39" s="176">
        <f t="shared" si="34"/>
        <v>123463</v>
      </c>
      <c r="L39" s="176">
        <f t="shared" si="34"/>
        <v>129729</v>
      </c>
      <c r="M39" s="176">
        <f t="shared" si="34"/>
        <v>136412</v>
      </c>
      <c r="N39" s="176">
        <f t="shared" si="34"/>
        <v>138859</v>
      </c>
      <c r="O39" s="176">
        <f t="shared" si="34"/>
        <v>138441</v>
      </c>
      <c r="P39" s="176">
        <f t="shared" si="34"/>
        <v>145303</v>
      </c>
      <c r="Q39" s="174">
        <f t="shared" ref="Q39:AJ39" si="35">ROUND(Q155*РАСЧЕТНЫЙ_КОЭФФИЦИЕНТ,0)</f>
        <v>167024</v>
      </c>
      <c r="R39" s="174">
        <f t="shared" si="35"/>
        <v>169710</v>
      </c>
      <c r="S39" s="174">
        <f t="shared" si="35"/>
        <v>171440</v>
      </c>
      <c r="T39" s="174">
        <f t="shared" si="35"/>
        <v>176811</v>
      </c>
      <c r="U39" s="174">
        <f t="shared" si="35"/>
        <v>186358</v>
      </c>
      <c r="V39" s="174">
        <f t="shared" si="35"/>
        <v>188447</v>
      </c>
      <c r="W39" s="174">
        <f t="shared" si="35"/>
        <v>188626</v>
      </c>
      <c r="X39" s="174">
        <f t="shared" si="35"/>
        <v>194712</v>
      </c>
      <c r="Y39" s="174">
        <f t="shared" si="35"/>
        <v>206587</v>
      </c>
      <c r="Z39" s="174">
        <f t="shared" si="35"/>
        <v>210406</v>
      </c>
      <c r="AA39" s="174">
        <f t="shared" si="35"/>
        <v>211898</v>
      </c>
      <c r="AB39" s="174">
        <f t="shared" si="35"/>
        <v>215359</v>
      </c>
      <c r="AC39" s="174">
        <f t="shared" si="35"/>
        <v>219536</v>
      </c>
      <c r="AD39" s="174">
        <f t="shared" si="35"/>
        <v>228726</v>
      </c>
      <c r="AE39" s="174">
        <f t="shared" si="35"/>
        <v>245136</v>
      </c>
      <c r="AF39" s="174">
        <f t="shared" si="35"/>
        <v>227950</v>
      </c>
      <c r="AG39" s="174">
        <f t="shared" si="35"/>
        <v>241675</v>
      </c>
      <c r="AH39" s="174">
        <f t="shared" si="35"/>
        <v>251223</v>
      </c>
      <c r="AI39" s="174">
        <f t="shared" si="35"/>
        <v>280641</v>
      </c>
      <c r="AJ39" s="174">
        <f t="shared" si="35"/>
        <v>247642</v>
      </c>
    </row>
    <row r="40" spans="1:36" x14ac:dyDescent="0.25">
      <c r="A40" s="87">
        <v>2250</v>
      </c>
      <c r="B40" s="174">
        <f t="shared" ref="B40:B48" si="36">ROUND(B156*РАСЧЕТНЫЙ_КОЭФФИЦИЕНТ,0)</f>
        <v>109798</v>
      </c>
      <c r="C40" s="176">
        <f t="shared" ref="C40:C47" si="37">ROUND(C156*РАСЧЕТНЫЙ_КОЭФФИЦИЕНТ*IF(ТОРСИОННЫЕ_ПРУЖИНЫ=TRUE,Торсионные_пружины_Trend+1,1),0)</f>
        <v>103831</v>
      </c>
      <c r="D40" s="176">
        <f t="shared" si="33"/>
        <v>103831</v>
      </c>
      <c r="E40" s="176">
        <f t="shared" ref="E40:P40" si="38">ROUND(E156*РАСЧЕТНЫЙ_КОЭФФИЦИЕНТ*IF(ТОРСИОННЫЕ_ПРУЖИНЫ=TRUE,Торсионные_пружины_Trend+1,1),0)</f>
        <v>103831</v>
      </c>
      <c r="F40" s="176">
        <f t="shared" si="38"/>
        <v>105860</v>
      </c>
      <c r="G40" s="176">
        <f t="shared" si="38"/>
        <v>102160</v>
      </c>
      <c r="H40" s="176">
        <f t="shared" si="38"/>
        <v>106039</v>
      </c>
      <c r="I40" s="176">
        <f t="shared" si="38"/>
        <v>110096</v>
      </c>
      <c r="J40" s="176">
        <f t="shared" si="38"/>
        <v>117317</v>
      </c>
      <c r="K40" s="176">
        <f t="shared" si="38"/>
        <v>121792</v>
      </c>
      <c r="L40" s="176">
        <f t="shared" si="38"/>
        <v>128476</v>
      </c>
      <c r="M40" s="176">
        <f t="shared" si="38"/>
        <v>134920</v>
      </c>
      <c r="N40" s="176">
        <f t="shared" si="38"/>
        <v>141962</v>
      </c>
      <c r="O40" s="176">
        <f t="shared" si="38"/>
        <v>138441</v>
      </c>
      <c r="P40" s="176">
        <f t="shared" si="38"/>
        <v>147750</v>
      </c>
      <c r="Q40" s="174">
        <f t="shared" ref="Q40:AJ40" si="39">ROUND(Q156*РАСЧЕТНЫЙ_КОЭФФИЦИЕНТ,0)</f>
        <v>165532</v>
      </c>
      <c r="R40" s="174">
        <f t="shared" si="39"/>
        <v>169889</v>
      </c>
      <c r="S40" s="174">
        <f t="shared" si="39"/>
        <v>166308</v>
      </c>
      <c r="T40" s="174">
        <f t="shared" si="39"/>
        <v>173350</v>
      </c>
      <c r="U40" s="174">
        <f t="shared" si="39"/>
        <v>177944</v>
      </c>
      <c r="V40" s="174">
        <f t="shared" si="39"/>
        <v>186120</v>
      </c>
      <c r="W40" s="174">
        <f t="shared" si="39"/>
        <v>183255</v>
      </c>
      <c r="X40" s="174">
        <f t="shared" si="39"/>
        <v>190535</v>
      </c>
      <c r="Y40" s="174">
        <f t="shared" si="39"/>
        <v>200859</v>
      </c>
      <c r="Z40" s="174">
        <f t="shared" si="39"/>
        <v>209034</v>
      </c>
      <c r="AA40" s="174">
        <f t="shared" si="39"/>
        <v>205215</v>
      </c>
      <c r="AB40" s="174">
        <f t="shared" si="39"/>
        <v>210764</v>
      </c>
      <c r="AC40" s="174">
        <f t="shared" si="39"/>
        <v>216314</v>
      </c>
      <c r="AD40" s="174">
        <f t="shared" si="39"/>
        <v>231590</v>
      </c>
      <c r="AE40" s="174">
        <f t="shared" si="39"/>
        <v>249910</v>
      </c>
      <c r="AF40" s="174">
        <f t="shared" si="39"/>
        <v>228547</v>
      </c>
      <c r="AG40" s="174">
        <f t="shared" si="39"/>
        <v>238632</v>
      </c>
      <c r="AH40" s="174">
        <f t="shared" si="39"/>
        <v>254684</v>
      </c>
      <c r="AI40" s="174">
        <f t="shared" si="39"/>
        <v>285833</v>
      </c>
      <c r="AJ40" s="174">
        <f t="shared" si="39"/>
        <v>248358</v>
      </c>
    </row>
    <row r="41" spans="1:36" x14ac:dyDescent="0.25">
      <c r="A41" s="87">
        <v>2375</v>
      </c>
      <c r="B41" s="174">
        <f t="shared" si="36"/>
        <v>112483</v>
      </c>
      <c r="C41" s="176">
        <f t="shared" si="37"/>
        <v>105860</v>
      </c>
      <c r="D41" s="176">
        <f t="shared" si="33"/>
        <v>111230</v>
      </c>
      <c r="E41" s="176">
        <f t="shared" ref="E41:O41" si="40">ROUND(E157*РАСЧЕТНЫЙ_КОЭФФИЦИЕНТ*IF(ТОРСИОННЫЕ_ПРУЖИНЫ=TRUE,Торсионные_пружины_Trend+1,1),0)</f>
        <v>113259</v>
      </c>
      <c r="F41" s="176">
        <f t="shared" si="40"/>
        <v>114572</v>
      </c>
      <c r="G41" s="176">
        <f t="shared" si="40"/>
        <v>110096</v>
      </c>
      <c r="H41" s="176">
        <f t="shared" si="40"/>
        <v>109201</v>
      </c>
      <c r="I41" s="176">
        <f t="shared" si="40"/>
        <v>114393</v>
      </c>
      <c r="J41" s="176">
        <f t="shared" si="40"/>
        <v>116422</v>
      </c>
      <c r="K41" s="176">
        <f t="shared" si="40"/>
        <v>127879</v>
      </c>
      <c r="L41" s="176">
        <f t="shared" si="40"/>
        <v>134204</v>
      </c>
      <c r="M41" s="176">
        <f t="shared" si="40"/>
        <v>141783</v>
      </c>
      <c r="N41" s="176">
        <f t="shared" si="40"/>
        <v>152345</v>
      </c>
      <c r="O41" s="176">
        <f t="shared" si="40"/>
        <v>138620</v>
      </c>
      <c r="P41" s="174">
        <f t="shared" ref="P41:P48" si="41">ROUND(P157*РАСЧЕТНЫЙ_КОЭФФИЦИЕНТ,0)</f>
        <v>161713</v>
      </c>
      <c r="Q41" s="174">
        <f t="shared" ref="Q41:AJ41" si="42">ROUND(Q157*РАСЧЕТНЫЙ_КОЭФФИЦИЕНТ,0)</f>
        <v>170903</v>
      </c>
      <c r="R41" s="174">
        <f t="shared" si="42"/>
        <v>179675</v>
      </c>
      <c r="S41" s="174">
        <f t="shared" si="42"/>
        <v>169889</v>
      </c>
      <c r="T41" s="174">
        <f t="shared" si="42"/>
        <v>176990</v>
      </c>
      <c r="U41" s="174">
        <f t="shared" si="42"/>
        <v>185165</v>
      </c>
      <c r="V41" s="174">
        <f t="shared" si="42"/>
        <v>194533</v>
      </c>
      <c r="W41" s="174">
        <f t="shared" si="42"/>
        <v>186358</v>
      </c>
      <c r="X41" s="174">
        <f t="shared" si="42"/>
        <v>192445</v>
      </c>
      <c r="Y41" s="174">
        <f t="shared" si="42"/>
        <v>203902</v>
      </c>
      <c r="Z41" s="174">
        <f t="shared" si="42"/>
        <v>215956</v>
      </c>
      <c r="AA41" s="174">
        <f t="shared" si="42"/>
        <v>198532</v>
      </c>
      <c r="AB41" s="174">
        <f t="shared" si="42"/>
        <v>206170</v>
      </c>
      <c r="AC41" s="174">
        <f t="shared" si="42"/>
        <v>220730</v>
      </c>
      <c r="AD41" s="174">
        <f t="shared" si="42"/>
        <v>241138</v>
      </c>
      <c r="AE41" s="174">
        <f t="shared" si="42"/>
        <v>278374</v>
      </c>
      <c r="AF41" s="174">
        <f t="shared" si="42"/>
        <v>244002</v>
      </c>
      <c r="AG41" s="174">
        <f t="shared" si="42"/>
        <v>259099</v>
      </c>
      <c r="AH41" s="174">
        <f t="shared" si="42"/>
        <v>279508</v>
      </c>
      <c r="AI41" s="174">
        <f t="shared" si="42"/>
        <v>310060</v>
      </c>
      <c r="AJ41" s="174">
        <f t="shared" si="42"/>
        <v>268229</v>
      </c>
    </row>
    <row r="42" spans="1:36" x14ac:dyDescent="0.25">
      <c r="A42" s="87">
        <v>2500</v>
      </c>
      <c r="B42" s="174">
        <f t="shared" si="36"/>
        <v>120181</v>
      </c>
      <c r="C42" s="176">
        <f t="shared" si="37"/>
        <v>113617</v>
      </c>
      <c r="D42" s="176">
        <f t="shared" si="33"/>
        <v>119346</v>
      </c>
      <c r="E42" s="176">
        <f t="shared" ref="E42:N42" si="43">ROUND(E158*РАСЧЕТНЫЙ_КОЭФФИЦИЕНТ*IF(ТОРСИОННЫЕ_ПРУЖИНЫ=TRUE,Торсионные_пружины_Trend+1,1),0)</f>
        <v>121017</v>
      </c>
      <c r="F42" s="176">
        <f t="shared" si="43"/>
        <v>122687</v>
      </c>
      <c r="G42" s="176">
        <f t="shared" si="43"/>
        <v>130863</v>
      </c>
      <c r="H42" s="176">
        <f t="shared" si="43"/>
        <v>114751</v>
      </c>
      <c r="I42" s="176">
        <f t="shared" si="43"/>
        <v>121792</v>
      </c>
      <c r="J42" s="176">
        <f t="shared" si="43"/>
        <v>130863</v>
      </c>
      <c r="K42" s="176">
        <f t="shared" si="43"/>
        <v>129729</v>
      </c>
      <c r="L42" s="176">
        <f t="shared" si="43"/>
        <v>136591</v>
      </c>
      <c r="M42" s="176">
        <f t="shared" si="43"/>
        <v>146437</v>
      </c>
      <c r="N42" s="176">
        <f t="shared" si="43"/>
        <v>158849</v>
      </c>
      <c r="O42" s="174">
        <f t="shared" ref="O42:O48" si="44">ROUND(O158*РАСЧЕТНЫЙ_КОЭФФИЦИЕНТ,0)</f>
        <v>193579</v>
      </c>
      <c r="P42" s="174">
        <f t="shared" si="41"/>
        <v>202768</v>
      </c>
      <c r="Q42" s="174">
        <f t="shared" ref="Q42:AJ42" si="45">ROUND(Q158*РАСЧЕТНЫЙ_КОЭФФИЦИЕНТ,0)</f>
        <v>201635</v>
      </c>
      <c r="R42" s="174">
        <f t="shared" si="45"/>
        <v>205991</v>
      </c>
      <c r="S42" s="174">
        <f t="shared" si="45"/>
        <v>211182</v>
      </c>
      <c r="T42" s="174">
        <f t="shared" si="45"/>
        <v>213808</v>
      </c>
      <c r="U42" s="174">
        <f t="shared" si="45"/>
        <v>218820</v>
      </c>
      <c r="V42" s="174">
        <f t="shared" si="45"/>
        <v>224131</v>
      </c>
      <c r="W42" s="174">
        <f t="shared" si="45"/>
        <v>228547</v>
      </c>
      <c r="X42" s="174">
        <f t="shared" si="45"/>
        <v>241496</v>
      </c>
      <c r="Y42" s="174">
        <f t="shared" si="45"/>
        <v>248955</v>
      </c>
      <c r="Z42" s="174">
        <f t="shared" si="45"/>
        <v>248000</v>
      </c>
      <c r="AA42" s="174">
        <f t="shared" si="45"/>
        <v>260054</v>
      </c>
      <c r="AB42" s="174">
        <f t="shared" si="45"/>
        <v>265007</v>
      </c>
      <c r="AC42" s="174">
        <f t="shared" si="45"/>
        <v>270736</v>
      </c>
      <c r="AD42" s="174">
        <f t="shared" si="45"/>
        <v>275868</v>
      </c>
      <c r="AE42" s="174">
        <f t="shared" si="45"/>
        <v>286967</v>
      </c>
      <c r="AF42" s="174">
        <f t="shared" si="45"/>
        <v>304690</v>
      </c>
      <c r="AG42" s="174">
        <f t="shared" si="45"/>
        <v>310418</v>
      </c>
      <c r="AH42" s="174">
        <f t="shared" si="45"/>
        <v>316147</v>
      </c>
      <c r="AI42" s="174">
        <f t="shared" si="45"/>
        <v>328201</v>
      </c>
      <c r="AJ42" s="174">
        <f t="shared" si="45"/>
        <v>333929</v>
      </c>
    </row>
    <row r="43" spans="1:36" x14ac:dyDescent="0.25">
      <c r="A43" s="87">
        <v>2625</v>
      </c>
      <c r="B43" s="174">
        <f t="shared" si="36"/>
        <v>122807</v>
      </c>
      <c r="C43" s="176">
        <f t="shared" si="37"/>
        <v>115825</v>
      </c>
      <c r="D43" s="176">
        <f t="shared" si="33"/>
        <v>120300</v>
      </c>
      <c r="E43" s="176">
        <f t="shared" ref="E43:M43" si="46">ROUND(E159*РАСЧЕТНЫЙ_КОЭФФИЦИЕНТ*IF(ТОРСИОННЫЕ_ПРУЖИНЫ=TRUE,Торсионные_пружины_Trend+1,1),0)</f>
        <v>122329</v>
      </c>
      <c r="F43" s="176">
        <f t="shared" si="46"/>
        <v>124358</v>
      </c>
      <c r="G43" s="176">
        <f t="shared" si="46"/>
        <v>135099</v>
      </c>
      <c r="H43" s="176">
        <f t="shared" si="46"/>
        <v>116064</v>
      </c>
      <c r="I43" s="176">
        <f t="shared" si="46"/>
        <v>122150</v>
      </c>
      <c r="J43" s="176">
        <f t="shared" si="46"/>
        <v>132533</v>
      </c>
      <c r="K43" s="176">
        <f t="shared" si="46"/>
        <v>132175</v>
      </c>
      <c r="L43" s="176">
        <f t="shared" si="46"/>
        <v>139217</v>
      </c>
      <c r="M43" s="176">
        <f t="shared" si="46"/>
        <v>146616</v>
      </c>
      <c r="N43" s="174">
        <f t="shared" ref="N43:N48" si="47">ROUND(N159*РАСЧЕТНЫЙ_КОЭФФИЦИЕНТ,0)</f>
        <v>172395</v>
      </c>
      <c r="O43" s="174">
        <f t="shared" si="44"/>
        <v>196085</v>
      </c>
      <c r="P43" s="174">
        <f t="shared" si="41"/>
        <v>203544</v>
      </c>
      <c r="Q43" s="174">
        <f t="shared" ref="Q43:AJ43" si="48">ROUND(Q159*РАСЧЕТНЫЙ_КОЭФФИЦИЕНТ,0)</f>
        <v>207900</v>
      </c>
      <c r="R43" s="174">
        <f t="shared" si="48"/>
        <v>208676</v>
      </c>
      <c r="S43" s="174">
        <f t="shared" si="48"/>
        <v>219775</v>
      </c>
      <c r="T43" s="174">
        <f t="shared" si="48"/>
        <v>220730</v>
      </c>
      <c r="U43" s="174">
        <f t="shared" si="48"/>
        <v>222639</v>
      </c>
      <c r="V43" s="174">
        <f t="shared" si="48"/>
        <v>227175</v>
      </c>
      <c r="W43" s="174">
        <f t="shared" si="48"/>
        <v>233500</v>
      </c>
      <c r="X43" s="174">
        <f t="shared" si="48"/>
        <v>245136</v>
      </c>
      <c r="Y43" s="174">
        <f t="shared" si="48"/>
        <v>251998</v>
      </c>
      <c r="Z43" s="174">
        <f t="shared" si="48"/>
        <v>254863</v>
      </c>
      <c r="AA43" s="174">
        <f t="shared" si="48"/>
        <v>266917</v>
      </c>
      <c r="AB43" s="174">
        <f t="shared" si="48"/>
        <v>277956</v>
      </c>
      <c r="AC43" s="174">
        <f t="shared" si="48"/>
        <v>277777</v>
      </c>
      <c r="AD43" s="174">
        <f t="shared" si="48"/>
        <v>282730</v>
      </c>
      <c r="AE43" s="174">
        <f t="shared" si="48"/>
        <v>300333</v>
      </c>
      <c r="AF43" s="174">
        <f t="shared" si="48"/>
        <v>313103</v>
      </c>
      <c r="AG43" s="174">
        <f t="shared" si="48"/>
        <v>318474</v>
      </c>
      <c r="AH43" s="174">
        <f t="shared" si="48"/>
        <v>324203</v>
      </c>
      <c r="AI43" s="174">
        <f t="shared" si="48"/>
        <v>343835</v>
      </c>
      <c r="AJ43" s="174">
        <f t="shared" si="48"/>
        <v>342701</v>
      </c>
    </row>
    <row r="44" spans="1:36" x14ac:dyDescent="0.25">
      <c r="A44" s="87">
        <v>2750</v>
      </c>
      <c r="B44" s="174">
        <f t="shared" si="36"/>
        <v>126805</v>
      </c>
      <c r="C44" s="176">
        <f t="shared" si="37"/>
        <v>119763</v>
      </c>
      <c r="D44" s="176">
        <f t="shared" si="33"/>
        <v>120658</v>
      </c>
      <c r="E44" s="176">
        <f t="shared" ref="E44:L44" si="49">ROUND(E160*РАСЧЕТНЫЙ_КОЭФФИЦИЕНТ*IF(ТОРСИОННЫЕ_ПРУЖИНЫ=TRUE,Торсионные_пружины_Trend+1,1),0)</f>
        <v>123105</v>
      </c>
      <c r="F44" s="176">
        <f t="shared" si="49"/>
        <v>124179</v>
      </c>
      <c r="G44" s="176">
        <f t="shared" si="49"/>
        <v>134741</v>
      </c>
      <c r="H44" s="176">
        <f t="shared" si="49"/>
        <v>118093</v>
      </c>
      <c r="I44" s="176">
        <f t="shared" si="49"/>
        <v>124358</v>
      </c>
      <c r="J44" s="176">
        <f t="shared" si="49"/>
        <v>134204</v>
      </c>
      <c r="K44" s="176">
        <f t="shared" si="49"/>
        <v>131877</v>
      </c>
      <c r="L44" s="176">
        <f t="shared" si="49"/>
        <v>138083</v>
      </c>
      <c r="M44" s="174">
        <f>ROUND(M160*РАСЧЕТНЫЙ_КОЭФФИЦИЕНТ,0)</f>
        <v>159446</v>
      </c>
      <c r="N44" s="174">
        <f t="shared" si="47"/>
        <v>172395</v>
      </c>
      <c r="O44" s="174">
        <f t="shared" si="44"/>
        <v>197994</v>
      </c>
      <c r="P44" s="174">
        <f t="shared" si="41"/>
        <v>208318</v>
      </c>
      <c r="Q44" s="174">
        <f t="shared" ref="Q44:AJ44" si="50">ROUND(Q160*РАСЧЕТНЫЙ_КОЭФФИЦИЕНТ,0)</f>
        <v>206587</v>
      </c>
      <c r="R44" s="174">
        <f t="shared" si="50"/>
        <v>208497</v>
      </c>
      <c r="S44" s="174">
        <f t="shared" si="50"/>
        <v>224131</v>
      </c>
      <c r="T44" s="174">
        <f t="shared" si="50"/>
        <v>227950</v>
      </c>
      <c r="U44" s="174">
        <f t="shared" si="50"/>
        <v>230039</v>
      </c>
      <c r="V44" s="174">
        <f t="shared" si="50"/>
        <v>232724</v>
      </c>
      <c r="W44" s="174">
        <f t="shared" si="50"/>
        <v>241317</v>
      </c>
      <c r="X44" s="174">
        <f t="shared" si="50"/>
        <v>251819</v>
      </c>
      <c r="Y44" s="174">
        <f t="shared" si="50"/>
        <v>253132</v>
      </c>
      <c r="Z44" s="174">
        <f t="shared" si="50"/>
        <v>256235</v>
      </c>
      <c r="AA44" s="174">
        <f t="shared" si="50"/>
        <v>271690</v>
      </c>
      <c r="AB44" s="174">
        <f t="shared" si="50"/>
        <v>280462</v>
      </c>
      <c r="AC44" s="174">
        <f t="shared" si="50"/>
        <v>285236</v>
      </c>
      <c r="AD44" s="174">
        <f t="shared" si="50"/>
        <v>291920</v>
      </c>
      <c r="AE44" s="174">
        <f t="shared" si="50"/>
        <v>308688</v>
      </c>
      <c r="AF44" s="174">
        <f t="shared" si="50"/>
        <v>314834</v>
      </c>
      <c r="AG44" s="174">
        <f t="shared" si="50"/>
        <v>323785</v>
      </c>
      <c r="AH44" s="174">
        <f t="shared" si="50"/>
        <v>333153</v>
      </c>
      <c r="AI44" s="174">
        <f t="shared" si="50"/>
        <v>353025</v>
      </c>
      <c r="AJ44" s="174">
        <f t="shared" si="50"/>
        <v>349026</v>
      </c>
    </row>
    <row r="45" spans="1:36" x14ac:dyDescent="0.25">
      <c r="A45" s="87">
        <v>2875</v>
      </c>
      <c r="B45" s="174">
        <f t="shared" si="36"/>
        <v>139157</v>
      </c>
      <c r="C45" s="176">
        <f t="shared" si="37"/>
        <v>131042</v>
      </c>
      <c r="D45" s="176">
        <f t="shared" si="33"/>
        <v>138083</v>
      </c>
      <c r="E45" s="176">
        <f t="shared" ref="E45:J45" si="51">ROUND(E161*РАСЧЕТНЫЙ_КОЭФФИЦИЕНТ*IF(ТОРСИОННЫЕ_ПРУЖИНЫ=TRUE,Торсионные_пружины_Trend+1,1),0)</f>
        <v>140530</v>
      </c>
      <c r="F45" s="176">
        <f t="shared" si="51"/>
        <v>143812</v>
      </c>
      <c r="G45" s="176">
        <f t="shared" si="51"/>
        <v>148108</v>
      </c>
      <c r="H45" s="176">
        <f t="shared" si="51"/>
        <v>134383</v>
      </c>
      <c r="I45" s="176">
        <f t="shared" si="51"/>
        <v>140709</v>
      </c>
      <c r="J45" s="176">
        <f t="shared" si="51"/>
        <v>152643</v>
      </c>
      <c r="K45" s="174">
        <f t="shared" ref="K45:L48" si="52">ROUND(K161*РАСЧЕТНЫЙ_КОЭФФИЦИЕНТ,0)</f>
        <v>155806</v>
      </c>
      <c r="L45" s="174">
        <f t="shared" si="52"/>
        <v>191311</v>
      </c>
      <c r="M45" s="174">
        <f>ROUND(M161*РАСЧЕТНЫЙ_КОЭФФИЦИЕНТ,0)</f>
        <v>194533</v>
      </c>
      <c r="N45" s="174">
        <f t="shared" si="47"/>
        <v>196085</v>
      </c>
      <c r="O45" s="174">
        <f t="shared" si="44"/>
        <v>208079</v>
      </c>
      <c r="P45" s="174">
        <f t="shared" si="41"/>
        <v>218820</v>
      </c>
      <c r="Q45" s="174">
        <f t="shared" ref="Q45:AJ45" si="53">ROUND(Q161*РАСЧЕТНЫЙ_КОЭФФИЦИЕНТ,0)</f>
        <v>221267</v>
      </c>
      <c r="R45" s="174">
        <f t="shared" si="53"/>
        <v>226637</v>
      </c>
      <c r="S45" s="174">
        <f t="shared" si="53"/>
        <v>232545</v>
      </c>
      <c r="T45" s="174">
        <f t="shared" si="53"/>
        <v>253550</v>
      </c>
      <c r="U45" s="174">
        <f t="shared" si="53"/>
        <v>251819</v>
      </c>
      <c r="V45" s="174">
        <f t="shared" si="53"/>
        <v>251819</v>
      </c>
      <c r="W45" s="174">
        <f t="shared" si="53"/>
        <v>259637</v>
      </c>
      <c r="X45" s="174">
        <f t="shared" si="53"/>
        <v>269363</v>
      </c>
      <c r="Y45" s="174">
        <f t="shared" si="53"/>
        <v>273182</v>
      </c>
      <c r="Z45" s="174">
        <f t="shared" si="53"/>
        <v>279508</v>
      </c>
      <c r="AA45" s="174">
        <f t="shared" si="53"/>
        <v>284102</v>
      </c>
      <c r="AB45" s="174">
        <f t="shared" si="53"/>
        <v>296097</v>
      </c>
      <c r="AC45" s="174">
        <f t="shared" si="53"/>
        <v>307733</v>
      </c>
      <c r="AD45" s="174">
        <f t="shared" si="53"/>
        <v>313700</v>
      </c>
      <c r="AE45" s="174">
        <f t="shared" si="53"/>
        <v>326649</v>
      </c>
      <c r="AF45" s="174">
        <f t="shared" si="53"/>
        <v>339658</v>
      </c>
      <c r="AG45" s="174">
        <f t="shared" si="53"/>
        <v>349981</v>
      </c>
      <c r="AH45" s="174">
        <f t="shared" si="53"/>
        <v>355710</v>
      </c>
      <c r="AI45" s="174">
        <f t="shared" si="53"/>
        <v>366212</v>
      </c>
      <c r="AJ45" s="174">
        <f t="shared" si="53"/>
        <v>380295</v>
      </c>
    </row>
    <row r="46" spans="1:36" x14ac:dyDescent="0.25">
      <c r="A46" s="92">
        <v>3000</v>
      </c>
      <c r="B46" s="174">
        <f t="shared" si="36"/>
        <v>142916</v>
      </c>
      <c r="C46" s="188">
        <f t="shared" si="37"/>
        <v>134920</v>
      </c>
      <c r="D46" s="188">
        <f t="shared" si="33"/>
        <v>141425</v>
      </c>
      <c r="E46" s="188">
        <f>ROUND(E162*РАСЧЕТНЫЙ_КОЭФФИЦИЕНТ*IF(ТОРСИОННЫЕ_ПРУЖИНЫ=TRUE,Торсионные_пружины_Trend+1,1),0)</f>
        <v>144050</v>
      </c>
      <c r="F46" s="188">
        <f>ROUND(F162*РАСЧЕТНЫЙ_КОЭФФИЦИЕНТ*IF(ТОРСИОННЫЕ_ПРУЖИНЫ=TRUE,Торсионные_пружины_Trend+1,1),0)</f>
        <v>144587</v>
      </c>
      <c r="G46" s="188">
        <f>ROUND(G162*РАСЧЕТНЫЙ_КОЭФФИЦИЕНТ*IF(ТОРСИОННЫЕ_ПРУЖИНЫ=TRUE,Торсионные_пружины_Trend+1,1),0)</f>
        <v>155686</v>
      </c>
      <c r="H46" s="188">
        <f>ROUND(H162*РАСЧЕТНЫЙ_КОЭФФИЦИЕНТ*IF(ТОРСИОННЫЕ_ПРУЖИНЫ=TRUE,Торсионные_пружины_Trend+1,1),0)</f>
        <v>166607</v>
      </c>
      <c r="I46" s="176">
        <f>ROUND(I162*РАСЧЕТНЫЙ_КОЭФФИЦИЕНТ*IF(ТОРСИОННЫЕ_ПРУЖИНЫ=TRUE,Торсионные_пружины_Trend+1,1),0)</f>
        <v>162549</v>
      </c>
      <c r="J46" s="178">
        <f>ROUND(J162*РАСЧЕТНЫЙ_КОЭФФИЦИЕНТ,0)</f>
        <v>178899</v>
      </c>
      <c r="K46" s="178">
        <f t="shared" si="52"/>
        <v>193400</v>
      </c>
      <c r="L46" s="178">
        <f t="shared" si="52"/>
        <v>188984</v>
      </c>
      <c r="M46" s="178">
        <f>ROUND(M162*РАСЧЕТНЫЙ_КОЭФФИЦИЕНТ,0)</f>
        <v>195309</v>
      </c>
      <c r="N46" s="178">
        <f t="shared" si="47"/>
        <v>201038</v>
      </c>
      <c r="O46" s="178">
        <f t="shared" si="44"/>
        <v>220312</v>
      </c>
      <c r="P46" s="178">
        <f t="shared" si="41"/>
        <v>231769</v>
      </c>
      <c r="Q46" s="178">
        <f t="shared" ref="Q46:AJ46" si="54">ROUND(Q162*РАСЧЕТНЫЙ_КОЭФФИЦИЕНТ,0)</f>
        <v>234813</v>
      </c>
      <c r="R46" s="178">
        <f t="shared" si="54"/>
        <v>240541</v>
      </c>
      <c r="S46" s="178">
        <f t="shared" si="54"/>
        <v>255459</v>
      </c>
      <c r="T46" s="178">
        <f t="shared" si="54"/>
        <v>266499</v>
      </c>
      <c r="U46" s="178">
        <f t="shared" si="54"/>
        <v>264828</v>
      </c>
      <c r="V46" s="178">
        <f t="shared" si="54"/>
        <v>268050</v>
      </c>
      <c r="W46" s="178">
        <f t="shared" si="54"/>
        <v>275510</v>
      </c>
      <c r="X46" s="178">
        <f t="shared" si="54"/>
        <v>286728</v>
      </c>
      <c r="Y46" s="178">
        <f t="shared" si="54"/>
        <v>287683</v>
      </c>
      <c r="Z46" s="178">
        <f t="shared" si="54"/>
        <v>294008</v>
      </c>
      <c r="AA46" s="178">
        <f t="shared" si="54"/>
        <v>302422</v>
      </c>
      <c r="AB46" s="178">
        <f t="shared" si="54"/>
        <v>312328</v>
      </c>
      <c r="AC46" s="178">
        <f t="shared" si="54"/>
        <v>324919</v>
      </c>
      <c r="AD46" s="178">
        <f t="shared" si="54"/>
        <v>330468</v>
      </c>
      <c r="AE46" s="178">
        <f t="shared" si="54"/>
        <v>350936</v>
      </c>
      <c r="AF46" s="178">
        <f t="shared" si="54"/>
        <v>365198</v>
      </c>
      <c r="AG46" s="178">
        <f t="shared" si="54"/>
        <v>376297</v>
      </c>
      <c r="AH46" s="178">
        <f t="shared" si="54"/>
        <v>382801</v>
      </c>
      <c r="AI46" s="178">
        <f t="shared" si="54"/>
        <v>394079</v>
      </c>
      <c r="AJ46" s="178">
        <f t="shared" si="54"/>
        <v>404761</v>
      </c>
    </row>
    <row r="47" spans="1:36" x14ac:dyDescent="0.25">
      <c r="A47" s="89">
        <v>3125</v>
      </c>
      <c r="B47" s="174">
        <f t="shared" si="36"/>
        <v>147153</v>
      </c>
      <c r="C47" s="177">
        <f t="shared" si="37"/>
        <v>139038</v>
      </c>
      <c r="D47" s="177">
        <f t="shared" si="33"/>
        <v>145721</v>
      </c>
      <c r="E47" s="177">
        <f>ROUND(E163*РАСЧЕТНЫЙ_КОЭФФИЦИЕНТ*IF(ТОРСИОННЫЕ_ПРУЖИНЫ=TRUE,Торсионные_пружины_Trend+1,1),0)</f>
        <v>148287</v>
      </c>
      <c r="F47" s="177">
        <f>ROUND(F163*РАСЧЕТНЫЙ_КОЭФФИЦИЕНТ*IF(ТОРСИОННЫЕ_ПРУЖИНЫ=TRUE,Торсионные_пружины_Trend+1,1),0)</f>
        <v>148884</v>
      </c>
      <c r="G47" s="177">
        <f>ROUND(G163*РАСЧЕТНЫЙ_КОЭФФИЦИЕНТ*IF(ТОРСИОННЫЕ_ПРУЖИНЫ=TRUE,Торсионные_пружины_Trend+1,1),0)</f>
        <v>160460</v>
      </c>
      <c r="H47" s="177">
        <f>ROUND(H163*РАСЧЕТНЫЙ_КОЭФФИЦИЕНТ*IF(ТОРСИОННЫЕ_ПРУЖИНЫ=TRUE,Торсионные_пружины_Trend+1,1),0)</f>
        <v>171559</v>
      </c>
      <c r="I47" s="178">
        <f>ROUND(I163*РАСЧЕТНЫЙ_КОЭФФИЦИЕНТ,0)</f>
        <v>181047</v>
      </c>
      <c r="J47" s="178">
        <f>ROUND(J163*РАСЧЕТНЫЙ_КОЭФФИЦИЕНТ,0)</f>
        <v>184270</v>
      </c>
      <c r="K47" s="178">
        <f t="shared" si="52"/>
        <v>199248</v>
      </c>
      <c r="L47" s="178">
        <f t="shared" si="52"/>
        <v>194653</v>
      </c>
      <c r="M47" s="178">
        <f>ROUND(M163*РАСЧЕТНЫЙ_КОЭФФИЦИЕНТ,0)</f>
        <v>201157</v>
      </c>
      <c r="N47" s="178">
        <f t="shared" si="47"/>
        <v>207005</v>
      </c>
      <c r="O47" s="178">
        <f t="shared" si="44"/>
        <v>226936</v>
      </c>
      <c r="P47" s="178">
        <f t="shared" si="41"/>
        <v>238811</v>
      </c>
      <c r="Q47" s="178">
        <f t="shared" ref="Q47:AJ47" si="55">ROUND(Q163*РАСЧЕТНЫЙ_КОЭФФИЦИЕНТ,0)</f>
        <v>241854</v>
      </c>
      <c r="R47" s="178">
        <f t="shared" si="55"/>
        <v>247702</v>
      </c>
      <c r="S47" s="178">
        <f t="shared" si="55"/>
        <v>263038</v>
      </c>
      <c r="T47" s="178">
        <f t="shared" si="55"/>
        <v>274495</v>
      </c>
      <c r="U47" s="178">
        <f t="shared" si="55"/>
        <v>272765</v>
      </c>
      <c r="V47" s="178">
        <f t="shared" si="55"/>
        <v>275987</v>
      </c>
      <c r="W47" s="178">
        <f t="shared" si="55"/>
        <v>283804</v>
      </c>
      <c r="X47" s="178">
        <f t="shared" si="55"/>
        <v>295261</v>
      </c>
      <c r="Y47" s="178">
        <f t="shared" si="55"/>
        <v>296335</v>
      </c>
      <c r="Z47" s="178">
        <f t="shared" si="55"/>
        <v>302840</v>
      </c>
      <c r="AA47" s="178">
        <f t="shared" si="55"/>
        <v>311492</v>
      </c>
      <c r="AB47" s="178">
        <f t="shared" si="55"/>
        <v>321637</v>
      </c>
      <c r="AC47" s="178">
        <f t="shared" si="55"/>
        <v>334645</v>
      </c>
      <c r="AD47" s="178">
        <f t="shared" si="55"/>
        <v>340493</v>
      </c>
      <c r="AE47" s="178">
        <f t="shared" si="55"/>
        <v>361438</v>
      </c>
      <c r="AF47" s="178">
        <f t="shared" si="55"/>
        <v>376178</v>
      </c>
      <c r="AG47" s="178">
        <f t="shared" si="55"/>
        <v>387635</v>
      </c>
      <c r="AH47" s="178">
        <f t="shared" si="55"/>
        <v>394318</v>
      </c>
      <c r="AI47" s="178">
        <f t="shared" si="55"/>
        <v>405775</v>
      </c>
      <c r="AJ47" s="178">
        <f t="shared" si="55"/>
        <v>416815</v>
      </c>
    </row>
    <row r="48" spans="1:36" x14ac:dyDescent="0.25">
      <c r="A48" s="90">
        <v>3250</v>
      </c>
      <c r="B48" s="174">
        <f t="shared" si="36"/>
        <v>151569</v>
      </c>
      <c r="C48" s="174">
        <f t="shared" ref="C48:H48" si="56">ROUND(C164*РАСЧЕТНЫЙ_КОЭФФИЦИЕНТ,0)</f>
        <v>154851</v>
      </c>
      <c r="D48" s="174">
        <f t="shared" si="56"/>
        <v>162370</v>
      </c>
      <c r="E48" s="174">
        <f t="shared" si="56"/>
        <v>165174</v>
      </c>
      <c r="F48" s="174">
        <f t="shared" si="56"/>
        <v>165831</v>
      </c>
      <c r="G48" s="174">
        <f t="shared" si="56"/>
        <v>178720</v>
      </c>
      <c r="H48" s="174">
        <f t="shared" si="56"/>
        <v>191132</v>
      </c>
      <c r="I48" s="191">
        <f>ROUND(I164*РАСЧЕТНЫЙ_КОЭФФИЦИЕНТ,0)</f>
        <v>186478</v>
      </c>
      <c r="J48" s="191">
        <f>ROUND(J164*РАСЧЕТНЫЙ_КОЭФФИЦИЕНТ,0)</f>
        <v>189819</v>
      </c>
      <c r="K48" s="191">
        <f t="shared" si="52"/>
        <v>205215</v>
      </c>
      <c r="L48" s="191">
        <f t="shared" si="52"/>
        <v>200501</v>
      </c>
      <c r="M48" s="191">
        <f>ROUND(M164*РАСЧЕТНЫЙ_КОЭФФИЦИЕНТ,0)</f>
        <v>207184</v>
      </c>
      <c r="N48" s="191">
        <f t="shared" si="47"/>
        <v>213211</v>
      </c>
      <c r="O48" s="191">
        <f t="shared" si="44"/>
        <v>233739</v>
      </c>
      <c r="P48" s="191">
        <f t="shared" si="41"/>
        <v>245971</v>
      </c>
      <c r="Q48" s="191">
        <f t="shared" ref="Q48:AJ48" si="57">ROUND(Q164*РАСЧЕТНЫЙ_КОЭФФИЦИЕНТ,0)</f>
        <v>249074</v>
      </c>
      <c r="R48" s="191">
        <f t="shared" si="57"/>
        <v>255101</v>
      </c>
      <c r="S48" s="191">
        <f t="shared" si="57"/>
        <v>270915</v>
      </c>
      <c r="T48" s="191">
        <f t="shared" si="57"/>
        <v>282730</v>
      </c>
      <c r="U48" s="191">
        <f t="shared" si="57"/>
        <v>280940</v>
      </c>
      <c r="V48" s="191">
        <f t="shared" si="57"/>
        <v>284281</v>
      </c>
      <c r="W48" s="191">
        <f t="shared" si="57"/>
        <v>292337</v>
      </c>
      <c r="X48" s="191">
        <f t="shared" si="57"/>
        <v>304152</v>
      </c>
      <c r="Y48" s="191">
        <f t="shared" si="57"/>
        <v>305227</v>
      </c>
      <c r="Z48" s="191">
        <f t="shared" si="57"/>
        <v>311910</v>
      </c>
      <c r="AA48" s="191">
        <f t="shared" si="57"/>
        <v>320801</v>
      </c>
      <c r="AB48" s="191">
        <f t="shared" si="57"/>
        <v>331304</v>
      </c>
      <c r="AC48" s="191">
        <f t="shared" si="57"/>
        <v>344670</v>
      </c>
      <c r="AD48" s="191">
        <f t="shared" si="57"/>
        <v>350697</v>
      </c>
      <c r="AE48" s="191">
        <f t="shared" si="57"/>
        <v>372299</v>
      </c>
      <c r="AF48" s="191">
        <f t="shared" si="57"/>
        <v>387456</v>
      </c>
      <c r="AG48" s="191">
        <f t="shared" si="57"/>
        <v>399271</v>
      </c>
      <c r="AH48" s="191">
        <f t="shared" si="57"/>
        <v>406193</v>
      </c>
      <c r="AI48" s="191">
        <f t="shared" si="57"/>
        <v>418008</v>
      </c>
      <c r="AJ48" s="191">
        <f t="shared" si="57"/>
        <v>429346</v>
      </c>
    </row>
    <row r="49" spans="1:36" ht="3" customHeight="1" x14ac:dyDescent="0.25">
      <c r="A49" s="71"/>
      <c r="B49" s="93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</row>
    <row r="50" spans="1:36" ht="14.25" customHeight="1" x14ac:dyDescent="0.3">
      <c r="A50" s="60"/>
      <c r="B50" s="245" t="str">
        <f>IF(ТОРСИОННЫЕ_ПРУЖИНЫ=TRUE,"указаны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")</f>
        <v xml:space="preserve">указаны цены на ворота с пружинами растяжения. Наценка за торсионные пружины стандартного монтажа в зоне с зеленой заливкой = </v>
      </c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91" t="str">
        <f>IF(ТОРСИОННЫЕ_ПРУЖИНЫ=TRUE,"",Торсионные_пружины_Trend*100&amp;"%")</f>
        <v>8%</v>
      </c>
      <c r="Z50" s="18"/>
      <c r="AA50" s="18"/>
      <c r="AC50" s="18"/>
      <c r="AD50" s="18"/>
      <c r="AE50" s="18"/>
      <c r="AF50" s="18"/>
      <c r="AG50" s="18"/>
      <c r="AH50" s="18"/>
      <c r="AI50" s="18"/>
      <c r="AJ50" s="18"/>
    </row>
    <row r="51" spans="1:36" ht="14.25" customHeight="1" x14ac:dyDescent="0.3">
      <c r="A51" s="62"/>
      <c r="B51" s="244" t="s">
        <v>533</v>
      </c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</row>
    <row r="52" spans="1:36" ht="12" customHeight="1" x14ac:dyDescent="0.25">
      <c r="A52" s="246" t="s">
        <v>211</v>
      </c>
      <c r="B52" s="236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  <c r="AA52" s="236"/>
      <c r="AB52" s="236"/>
      <c r="AC52" s="236"/>
      <c r="AD52" s="236"/>
      <c r="AE52" s="236"/>
      <c r="AF52" s="236"/>
      <c r="AG52" s="236"/>
      <c r="AH52" s="236"/>
      <c r="AI52" s="236"/>
      <c r="AJ52" s="236"/>
    </row>
    <row r="53" spans="1:36" ht="27.75" customHeight="1" x14ac:dyDescent="0.25">
      <c r="A53" s="649" t="s">
        <v>713</v>
      </c>
      <c r="B53" s="650"/>
      <c r="C53" s="650"/>
      <c r="D53" s="650"/>
      <c r="E53" s="650"/>
      <c r="F53" s="650"/>
      <c r="G53" s="650"/>
      <c r="H53" s="650"/>
      <c r="I53" s="650"/>
      <c r="J53" s="650"/>
      <c r="K53" s="650"/>
      <c r="L53" s="650"/>
      <c r="M53" s="650"/>
      <c r="N53" s="650"/>
      <c r="O53" s="650"/>
      <c r="P53" s="650"/>
      <c r="Q53" s="650"/>
      <c r="R53" s="650"/>
      <c r="S53" s="650"/>
      <c r="T53" s="650"/>
      <c r="U53" s="650"/>
      <c r="V53" s="650"/>
      <c r="W53" s="650"/>
      <c r="X53" s="650"/>
      <c r="Y53" s="650"/>
      <c r="Z53" s="650"/>
      <c r="AA53" s="650"/>
      <c r="AB53" s="650"/>
      <c r="AC53" s="650"/>
      <c r="AD53" s="650"/>
      <c r="AE53" s="650"/>
      <c r="AF53" s="650"/>
      <c r="AG53" s="650"/>
      <c r="AH53" s="650"/>
      <c r="AI53" s="650"/>
      <c r="AJ53" s="650"/>
    </row>
    <row r="54" spans="1:36" ht="15.75" x14ac:dyDescent="0.25">
      <c r="A54" s="627" t="s">
        <v>130</v>
      </c>
      <c r="B54" s="627"/>
      <c r="C54" s="627"/>
      <c r="D54" s="627"/>
      <c r="E54" s="627"/>
      <c r="F54" s="627"/>
      <c r="G54" s="627"/>
      <c r="H54" s="627"/>
      <c r="I54" s="627"/>
      <c r="J54" s="627"/>
      <c r="K54" s="627"/>
      <c r="L54" s="627"/>
      <c r="M54" s="627"/>
      <c r="N54" s="627"/>
      <c r="O54" s="627"/>
      <c r="P54" s="627"/>
      <c r="Q54" s="627"/>
      <c r="R54" s="627"/>
      <c r="S54" s="627"/>
      <c r="T54" s="627"/>
      <c r="U54" s="627"/>
      <c r="V54" s="627"/>
      <c r="W54" s="627"/>
      <c r="X54" s="627"/>
      <c r="Y54" s="627"/>
      <c r="Z54" s="627"/>
      <c r="AA54" s="627"/>
      <c r="AB54" s="627"/>
      <c r="AC54" s="627"/>
      <c r="AD54" s="627"/>
      <c r="AE54" s="627"/>
      <c r="AF54" s="627"/>
      <c r="AG54" s="627"/>
      <c r="AH54" s="627"/>
      <c r="AI54" s="627"/>
      <c r="AJ54" s="627"/>
    </row>
    <row r="55" spans="1:36" ht="15" customHeight="1" x14ac:dyDescent="0.25">
      <c r="A55" s="64" t="s">
        <v>110</v>
      </c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</row>
    <row r="56" spans="1:36" x14ac:dyDescent="0.25">
      <c r="A56" s="90" t="s">
        <v>106</v>
      </c>
      <c r="B56" s="90">
        <v>2110</v>
      </c>
      <c r="C56" s="90">
        <v>2250</v>
      </c>
      <c r="D56" s="90">
        <v>2375</v>
      </c>
      <c r="E56" s="90">
        <v>2500</v>
      </c>
      <c r="F56" s="90">
        <v>2625</v>
      </c>
      <c r="G56" s="90">
        <v>2750</v>
      </c>
      <c r="H56" s="90">
        <v>2875</v>
      </c>
      <c r="I56" s="90">
        <v>3000</v>
      </c>
      <c r="J56" s="90">
        <v>3125</v>
      </c>
      <c r="K56" s="90">
        <v>3250</v>
      </c>
      <c r="L56" s="90">
        <v>3375</v>
      </c>
      <c r="M56" s="90">
        <v>3500</v>
      </c>
      <c r="N56" s="90">
        <v>3625</v>
      </c>
      <c r="O56" s="90">
        <v>3750</v>
      </c>
      <c r="P56" s="90">
        <v>3875</v>
      </c>
      <c r="Q56" s="90">
        <v>4000</v>
      </c>
      <c r="R56" s="90">
        <v>4125</v>
      </c>
      <c r="S56" s="90">
        <v>4250</v>
      </c>
      <c r="T56" s="90">
        <v>4375</v>
      </c>
      <c r="U56" s="90">
        <v>4500</v>
      </c>
      <c r="V56" s="90">
        <v>4625</v>
      </c>
      <c r="W56" s="90">
        <v>4750</v>
      </c>
      <c r="X56" s="90">
        <v>4875</v>
      </c>
      <c r="Y56" s="90">
        <v>5000</v>
      </c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</row>
    <row r="57" spans="1:36" x14ac:dyDescent="0.25">
      <c r="A57" s="90">
        <v>1700</v>
      </c>
      <c r="B57" s="191">
        <f t="shared" ref="B57:Y57" si="58">ROUND(B168*РАСЧЕТНЫЙ_КОЭФФИЦИЕНТ,0)</f>
        <v>94223</v>
      </c>
      <c r="C57" s="191">
        <f t="shared" si="58"/>
        <v>97625</v>
      </c>
      <c r="D57" s="191">
        <f t="shared" si="58"/>
        <v>105263</v>
      </c>
      <c r="E57" s="191">
        <f t="shared" si="58"/>
        <v>107829</v>
      </c>
      <c r="F57" s="191">
        <f t="shared" si="58"/>
        <v>110633</v>
      </c>
      <c r="G57" s="191">
        <f t="shared" si="58"/>
        <v>113677</v>
      </c>
      <c r="H57" s="191">
        <f t="shared" si="58"/>
        <v>112245</v>
      </c>
      <c r="I57" s="191">
        <f t="shared" si="58"/>
        <v>113856</v>
      </c>
      <c r="J57" s="191">
        <f t="shared" si="58"/>
        <v>120479</v>
      </c>
      <c r="K57" s="191">
        <f t="shared" si="58"/>
        <v>130505</v>
      </c>
      <c r="L57" s="191">
        <f t="shared" si="58"/>
        <v>140112</v>
      </c>
      <c r="M57" s="191">
        <f t="shared" si="58"/>
        <v>149958</v>
      </c>
      <c r="N57" s="191">
        <f t="shared" si="58"/>
        <v>156940</v>
      </c>
      <c r="O57" s="191">
        <f t="shared" si="58"/>
        <v>154135</v>
      </c>
      <c r="P57" s="191">
        <f t="shared" si="58"/>
        <v>160759</v>
      </c>
      <c r="Q57" s="191">
        <f t="shared" si="58"/>
        <v>170784</v>
      </c>
      <c r="R57" s="191">
        <f t="shared" si="58"/>
        <v>174424</v>
      </c>
      <c r="S57" s="191">
        <f t="shared" si="58"/>
        <v>171201</v>
      </c>
      <c r="T57" s="191">
        <f t="shared" si="58"/>
        <v>180033</v>
      </c>
      <c r="U57" s="191">
        <f t="shared" si="58"/>
        <v>189223</v>
      </c>
      <c r="V57" s="191">
        <f t="shared" si="58"/>
        <v>192027</v>
      </c>
      <c r="W57" s="191">
        <f t="shared" si="58"/>
        <v>188208</v>
      </c>
      <c r="X57" s="191">
        <f t="shared" si="58"/>
        <v>197457</v>
      </c>
      <c r="Y57" s="191">
        <f t="shared" si="58"/>
        <v>205871</v>
      </c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</row>
    <row r="58" spans="1:36" x14ac:dyDescent="0.25">
      <c r="A58" s="90">
        <v>1800</v>
      </c>
      <c r="B58" s="191">
        <f t="shared" ref="B58:Y58" si="59">ROUND(B169*РАСЧЕТНЫЙ_КОЭФФИЦИЕНТ,0)</f>
        <v>102100</v>
      </c>
      <c r="C58" s="191">
        <f t="shared" si="59"/>
        <v>105263</v>
      </c>
      <c r="D58" s="191">
        <f t="shared" si="59"/>
        <v>110932</v>
      </c>
      <c r="E58" s="191">
        <f t="shared" si="59"/>
        <v>113438</v>
      </c>
      <c r="F58" s="191">
        <f t="shared" si="59"/>
        <v>119167</v>
      </c>
      <c r="G58" s="191">
        <f t="shared" si="59"/>
        <v>119584</v>
      </c>
      <c r="H58" s="191">
        <f t="shared" si="59"/>
        <v>122687</v>
      </c>
      <c r="I58" s="191">
        <f t="shared" si="59"/>
        <v>122091</v>
      </c>
      <c r="J58" s="191">
        <f t="shared" si="59"/>
        <v>129251</v>
      </c>
      <c r="K58" s="191">
        <f t="shared" si="59"/>
        <v>139575</v>
      </c>
      <c r="L58" s="191">
        <f t="shared" si="59"/>
        <v>150077</v>
      </c>
      <c r="M58" s="191">
        <f t="shared" si="59"/>
        <v>160580</v>
      </c>
      <c r="N58" s="191">
        <f t="shared" si="59"/>
        <v>159565</v>
      </c>
      <c r="O58" s="191">
        <f t="shared" si="59"/>
        <v>156761</v>
      </c>
      <c r="P58" s="191">
        <f t="shared" si="59"/>
        <v>163384</v>
      </c>
      <c r="Q58" s="191">
        <f t="shared" si="59"/>
        <v>173588</v>
      </c>
      <c r="R58" s="191">
        <f t="shared" si="59"/>
        <v>177228</v>
      </c>
      <c r="S58" s="191">
        <f t="shared" si="59"/>
        <v>174006</v>
      </c>
      <c r="T58" s="191">
        <f t="shared" si="59"/>
        <v>182599</v>
      </c>
      <c r="U58" s="191">
        <f t="shared" si="59"/>
        <v>191669</v>
      </c>
      <c r="V58" s="191">
        <f t="shared" si="59"/>
        <v>194832</v>
      </c>
      <c r="W58" s="191">
        <f t="shared" si="59"/>
        <v>190655</v>
      </c>
      <c r="X58" s="191">
        <f t="shared" si="59"/>
        <v>199665</v>
      </c>
      <c r="Y58" s="191">
        <f t="shared" si="59"/>
        <v>208676</v>
      </c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</row>
    <row r="59" spans="1:36" x14ac:dyDescent="0.25">
      <c r="A59" s="90">
        <v>1900</v>
      </c>
      <c r="B59" s="192">
        <f t="shared" ref="B59:M59" si="60">ROUND(B170*РАСЧЕТНЫЙ_КОЭФФИЦИЕНТ*IF(ТОРСИОННЫЕ_ПРУЖИНЫ=TRUE,Торсионные_пружины_Trend+1,1),0)</f>
        <v>100847</v>
      </c>
      <c r="C59" s="192">
        <f t="shared" si="60"/>
        <v>103115</v>
      </c>
      <c r="D59" s="192">
        <f t="shared" si="60"/>
        <v>103413</v>
      </c>
      <c r="E59" s="192">
        <f t="shared" si="60"/>
        <v>108008</v>
      </c>
      <c r="F59" s="192">
        <f t="shared" si="60"/>
        <v>112901</v>
      </c>
      <c r="G59" s="192">
        <f t="shared" si="60"/>
        <v>116064</v>
      </c>
      <c r="H59" s="192">
        <f t="shared" si="60"/>
        <v>123224</v>
      </c>
      <c r="I59" s="192">
        <f t="shared" si="60"/>
        <v>126626</v>
      </c>
      <c r="J59" s="192">
        <f t="shared" si="60"/>
        <v>131280</v>
      </c>
      <c r="K59" s="192">
        <f t="shared" si="60"/>
        <v>137307</v>
      </c>
      <c r="L59" s="192">
        <f t="shared" si="60"/>
        <v>146557</v>
      </c>
      <c r="M59" s="192">
        <f t="shared" si="60"/>
        <v>155507</v>
      </c>
      <c r="N59" s="191">
        <f t="shared" ref="N59:Y59" si="61">ROUND(N170*РАСЧЕТНЫЙ_КОЭФФИЦИЕНТ,0)</f>
        <v>160878</v>
      </c>
      <c r="O59" s="191">
        <f t="shared" si="61"/>
        <v>160281</v>
      </c>
      <c r="P59" s="191">
        <f t="shared" si="61"/>
        <v>167084</v>
      </c>
      <c r="Q59" s="191">
        <f t="shared" si="61"/>
        <v>174782</v>
      </c>
      <c r="R59" s="191">
        <f t="shared" si="61"/>
        <v>179317</v>
      </c>
      <c r="S59" s="191">
        <f t="shared" si="61"/>
        <v>176990</v>
      </c>
      <c r="T59" s="191">
        <f t="shared" si="61"/>
        <v>186657</v>
      </c>
      <c r="U59" s="191">
        <f t="shared" si="61"/>
        <v>192922</v>
      </c>
      <c r="V59" s="191">
        <f t="shared" si="61"/>
        <v>197159</v>
      </c>
      <c r="W59" s="191">
        <f t="shared" si="61"/>
        <v>194772</v>
      </c>
      <c r="X59" s="191">
        <f t="shared" si="61"/>
        <v>204260</v>
      </c>
      <c r="Y59" s="191">
        <f t="shared" si="61"/>
        <v>209810</v>
      </c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</row>
    <row r="60" spans="1:36" x14ac:dyDescent="0.25">
      <c r="A60" s="90">
        <v>2000</v>
      </c>
      <c r="B60" s="192">
        <f t="shared" ref="B60:M60" si="62">ROUND(B171*РАСЧЕТНЫЙ_КОЭФФИЦИЕНТ*IF(ТОРСИОННЫЕ_ПРУЖИНЫ=TRUE,Торсионные_пружины_Trend+1,1),0)</f>
        <v>97684</v>
      </c>
      <c r="C60" s="192">
        <f t="shared" si="62"/>
        <v>99057</v>
      </c>
      <c r="D60" s="192">
        <f t="shared" si="62"/>
        <v>94402</v>
      </c>
      <c r="E60" s="192">
        <f t="shared" si="62"/>
        <v>100847</v>
      </c>
      <c r="F60" s="192">
        <f t="shared" si="62"/>
        <v>104905</v>
      </c>
      <c r="G60" s="192">
        <f t="shared" si="62"/>
        <v>110574</v>
      </c>
      <c r="H60" s="192">
        <f t="shared" si="62"/>
        <v>121255</v>
      </c>
      <c r="I60" s="192">
        <f t="shared" si="62"/>
        <v>128237</v>
      </c>
      <c r="J60" s="192">
        <f t="shared" si="62"/>
        <v>130564</v>
      </c>
      <c r="K60" s="192">
        <f t="shared" si="62"/>
        <v>132533</v>
      </c>
      <c r="L60" s="192">
        <f t="shared" si="62"/>
        <v>140351</v>
      </c>
      <c r="M60" s="192">
        <f t="shared" si="62"/>
        <v>147750</v>
      </c>
      <c r="N60" s="191">
        <f t="shared" ref="N60:Y60" si="63">ROUND(N171*РАСЧЕТНЫЙ_КОЭФФИЦИЕНТ,0)</f>
        <v>162191</v>
      </c>
      <c r="O60" s="191">
        <f t="shared" si="63"/>
        <v>163802</v>
      </c>
      <c r="P60" s="191">
        <f t="shared" si="63"/>
        <v>170784</v>
      </c>
      <c r="Q60" s="191">
        <f t="shared" si="63"/>
        <v>176035</v>
      </c>
      <c r="R60" s="191">
        <f t="shared" si="63"/>
        <v>181405</v>
      </c>
      <c r="S60" s="191">
        <f t="shared" si="63"/>
        <v>180033</v>
      </c>
      <c r="T60" s="191">
        <f t="shared" si="63"/>
        <v>190655</v>
      </c>
      <c r="U60" s="191">
        <f t="shared" si="63"/>
        <v>194235</v>
      </c>
      <c r="V60" s="191">
        <f t="shared" si="63"/>
        <v>199486</v>
      </c>
      <c r="W60" s="191">
        <f t="shared" si="63"/>
        <v>198830</v>
      </c>
      <c r="X60" s="191">
        <f t="shared" si="63"/>
        <v>208855</v>
      </c>
      <c r="Y60" s="191">
        <f t="shared" si="63"/>
        <v>210884</v>
      </c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</row>
    <row r="61" spans="1:36" x14ac:dyDescent="0.25">
      <c r="A61" s="90">
        <v>2100</v>
      </c>
      <c r="B61" s="192">
        <f t="shared" ref="B61:M61" si="64">ROUND(B172*РАСЧЕТНЫЙ_КОЭФФИЦИЕНТ*IF(ТОРСИОННЫЕ_ПРУЖИНЫ=TRUE,Торсионные_пружины_Trend+1,1),0)</f>
        <v>97923</v>
      </c>
      <c r="C61" s="192">
        <f t="shared" si="64"/>
        <v>99713</v>
      </c>
      <c r="D61" s="192">
        <f t="shared" si="64"/>
        <v>94880</v>
      </c>
      <c r="E61" s="192">
        <f t="shared" si="64"/>
        <v>101026</v>
      </c>
      <c r="F61" s="192">
        <f t="shared" si="64"/>
        <v>105263</v>
      </c>
      <c r="G61" s="192">
        <f t="shared" si="64"/>
        <v>111051</v>
      </c>
      <c r="H61" s="192">
        <f t="shared" si="64"/>
        <v>119584</v>
      </c>
      <c r="I61" s="192">
        <f t="shared" si="64"/>
        <v>126029</v>
      </c>
      <c r="J61" s="192">
        <f t="shared" si="64"/>
        <v>130505</v>
      </c>
      <c r="K61" s="192">
        <f t="shared" si="64"/>
        <v>132533</v>
      </c>
      <c r="L61" s="192">
        <f t="shared" si="64"/>
        <v>136233</v>
      </c>
      <c r="M61" s="192">
        <f t="shared" si="64"/>
        <v>143274</v>
      </c>
      <c r="N61" s="191">
        <f t="shared" ref="N61:Y61" si="65">ROUND(N172*РАСЧЕТНЫЙ_КОЭФФИЦИЕНТ,0)</f>
        <v>160759</v>
      </c>
      <c r="O61" s="191">
        <f t="shared" si="65"/>
        <v>162847</v>
      </c>
      <c r="P61" s="191">
        <f t="shared" si="65"/>
        <v>167263</v>
      </c>
      <c r="Q61" s="191">
        <f t="shared" si="65"/>
        <v>172395</v>
      </c>
      <c r="R61" s="191">
        <f t="shared" si="65"/>
        <v>179675</v>
      </c>
      <c r="S61" s="191">
        <f t="shared" si="65"/>
        <v>179854</v>
      </c>
      <c r="T61" s="191">
        <f t="shared" si="65"/>
        <v>185404</v>
      </c>
      <c r="U61" s="191">
        <f t="shared" si="65"/>
        <v>189939</v>
      </c>
      <c r="V61" s="191">
        <f t="shared" si="65"/>
        <v>198353</v>
      </c>
      <c r="W61" s="191">
        <f t="shared" si="65"/>
        <v>199904</v>
      </c>
      <c r="X61" s="191">
        <f t="shared" si="65"/>
        <v>205633</v>
      </c>
      <c r="Y61" s="191">
        <f t="shared" si="65"/>
        <v>208079</v>
      </c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</row>
    <row r="62" spans="1:36" x14ac:dyDescent="0.25">
      <c r="A62" s="90">
        <v>2125</v>
      </c>
      <c r="B62" s="192">
        <f t="shared" ref="B62:M62" si="66">ROUND(B173*РАСЧЕТНЫЙ_КОЭФФИЦИЕНТ*IF(ТОРСИОННЫЕ_ПРУЖИНЫ=TRUE,Торсионные_пружины_Trend+1,1),0)</f>
        <v>98102</v>
      </c>
      <c r="C62" s="192">
        <f t="shared" si="66"/>
        <v>100250</v>
      </c>
      <c r="D62" s="192">
        <f t="shared" si="66"/>
        <v>95656</v>
      </c>
      <c r="E62" s="192">
        <f t="shared" si="66"/>
        <v>101205</v>
      </c>
      <c r="F62" s="192">
        <f t="shared" si="66"/>
        <v>105442</v>
      </c>
      <c r="G62" s="192">
        <f t="shared" si="66"/>
        <v>111409</v>
      </c>
      <c r="H62" s="192">
        <f t="shared" si="66"/>
        <v>117675</v>
      </c>
      <c r="I62" s="192">
        <f t="shared" si="66"/>
        <v>123821</v>
      </c>
      <c r="J62" s="192">
        <f t="shared" si="66"/>
        <v>130146</v>
      </c>
      <c r="K62" s="192">
        <f t="shared" si="66"/>
        <v>132533</v>
      </c>
      <c r="L62" s="192">
        <f t="shared" si="66"/>
        <v>132175</v>
      </c>
      <c r="M62" s="192">
        <f t="shared" si="66"/>
        <v>138859</v>
      </c>
      <c r="N62" s="191">
        <f t="shared" ref="N62:Y62" si="67">ROUND(N173*РАСЧЕТНЫЙ_КОЭФФИЦИЕНТ,0)</f>
        <v>159446</v>
      </c>
      <c r="O62" s="191">
        <f t="shared" si="67"/>
        <v>161892</v>
      </c>
      <c r="P62" s="191">
        <f t="shared" si="67"/>
        <v>163623</v>
      </c>
      <c r="Q62" s="191">
        <f t="shared" si="67"/>
        <v>168755</v>
      </c>
      <c r="R62" s="191">
        <f t="shared" si="67"/>
        <v>177765</v>
      </c>
      <c r="S62" s="191">
        <f t="shared" si="67"/>
        <v>179854</v>
      </c>
      <c r="T62" s="191">
        <f t="shared" si="67"/>
        <v>180033</v>
      </c>
      <c r="U62" s="191">
        <f t="shared" si="67"/>
        <v>185762</v>
      </c>
      <c r="V62" s="191">
        <f t="shared" si="67"/>
        <v>197219</v>
      </c>
      <c r="W62" s="191">
        <f t="shared" si="67"/>
        <v>200859</v>
      </c>
      <c r="X62" s="191">
        <f t="shared" si="67"/>
        <v>202172</v>
      </c>
      <c r="Y62" s="191">
        <f t="shared" si="67"/>
        <v>205454</v>
      </c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</row>
    <row r="63" spans="1:36" x14ac:dyDescent="0.25">
      <c r="A63" s="90">
        <v>2250</v>
      </c>
      <c r="B63" s="192">
        <f t="shared" ref="B63:M63" si="68">ROUND(B174*РАСЧЕТНЫЙ_КОЭФФИЦИЕНТ*IF(ТОРСИОННЫЕ_ПРУЖИНЫ=TRUE,Торсионные_пружины_Trend+1,1),0)</f>
        <v>99057</v>
      </c>
      <c r="C63" s="192">
        <f t="shared" si="68"/>
        <v>101026</v>
      </c>
      <c r="D63" s="192">
        <f t="shared" si="68"/>
        <v>97505</v>
      </c>
      <c r="E63" s="192">
        <f t="shared" si="68"/>
        <v>101205</v>
      </c>
      <c r="F63" s="192">
        <f t="shared" si="68"/>
        <v>105084</v>
      </c>
      <c r="G63" s="192">
        <f t="shared" si="68"/>
        <v>111946</v>
      </c>
      <c r="H63" s="192">
        <f t="shared" si="68"/>
        <v>116243</v>
      </c>
      <c r="I63" s="192">
        <f t="shared" si="68"/>
        <v>122687</v>
      </c>
      <c r="J63" s="192">
        <f t="shared" si="68"/>
        <v>128834</v>
      </c>
      <c r="K63" s="192">
        <f t="shared" si="68"/>
        <v>135517</v>
      </c>
      <c r="L63" s="192">
        <f t="shared" si="68"/>
        <v>132175</v>
      </c>
      <c r="M63" s="192">
        <f t="shared" si="68"/>
        <v>148108</v>
      </c>
      <c r="N63" s="191">
        <f t="shared" ref="N63:Y63" si="69">ROUND(N174*РАСЧЕТНЫЙ_КОЭФФИЦИЕНТ,0)</f>
        <v>157894</v>
      </c>
      <c r="O63" s="191">
        <f t="shared" si="69"/>
        <v>162071</v>
      </c>
      <c r="P63" s="191">
        <f t="shared" si="69"/>
        <v>158849</v>
      </c>
      <c r="Q63" s="191">
        <f t="shared" si="69"/>
        <v>165353</v>
      </c>
      <c r="R63" s="191">
        <f t="shared" si="69"/>
        <v>169710</v>
      </c>
      <c r="S63" s="191">
        <f t="shared" si="69"/>
        <v>177586</v>
      </c>
      <c r="T63" s="191">
        <f t="shared" si="69"/>
        <v>175080</v>
      </c>
      <c r="U63" s="191">
        <f t="shared" si="69"/>
        <v>181763</v>
      </c>
      <c r="V63" s="191">
        <f t="shared" si="69"/>
        <v>191669</v>
      </c>
      <c r="W63" s="191">
        <f t="shared" si="69"/>
        <v>199486</v>
      </c>
      <c r="X63" s="191">
        <f t="shared" si="69"/>
        <v>195906</v>
      </c>
      <c r="Y63" s="191">
        <f t="shared" si="69"/>
        <v>201217</v>
      </c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</row>
    <row r="64" spans="1:36" x14ac:dyDescent="0.25">
      <c r="A64" s="90">
        <v>2375</v>
      </c>
      <c r="B64" s="192">
        <f t="shared" ref="B64:L64" si="70">ROUND(B175*РАСЧЕТНЫЙ_КОЭФФИЦИЕНТ*IF(ТОРСИОННЫЕ_ПРУЖИНЫ=TRUE,Торсионные_пружины_Trend+1,1),0)</f>
        <v>108008</v>
      </c>
      <c r="C64" s="192">
        <f t="shared" si="70"/>
        <v>109380</v>
      </c>
      <c r="D64" s="192">
        <f t="shared" si="70"/>
        <v>105084</v>
      </c>
      <c r="E64" s="192">
        <f t="shared" si="70"/>
        <v>104189</v>
      </c>
      <c r="F64" s="192">
        <f t="shared" si="70"/>
        <v>109201</v>
      </c>
      <c r="G64" s="192">
        <f t="shared" si="70"/>
        <v>111230</v>
      </c>
      <c r="H64" s="192">
        <f t="shared" si="70"/>
        <v>121971</v>
      </c>
      <c r="I64" s="192">
        <f t="shared" si="70"/>
        <v>128058</v>
      </c>
      <c r="J64" s="192">
        <f t="shared" si="70"/>
        <v>135338</v>
      </c>
      <c r="K64" s="192">
        <f t="shared" si="70"/>
        <v>145303</v>
      </c>
      <c r="L64" s="192">
        <f t="shared" si="70"/>
        <v>139038</v>
      </c>
      <c r="M64" s="191">
        <f t="shared" ref="M64:M72" si="71">ROUND(M175*РАСЧЕТНЫЙ_КОЭФФИЦИЕНТ,0)</f>
        <v>154433</v>
      </c>
      <c r="N64" s="191">
        <f t="shared" ref="N64:Y64" si="72">ROUND(N175*РАСЧЕТНЫЙ_КОЭФФИЦИЕНТ,0)</f>
        <v>163205</v>
      </c>
      <c r="O64" s="191">
        <f t="shared" si="72"/>
        <v>171440</v>
      </c>
      <c r="P64" s="191">
        <f t="shared" si="72"/>
        <v>162071</v>
      </c>
      <c r="Q64" s="191">
        <f t="shared" si="72"/>
        <v>168993</v>
      </c>
      <c r="R64" s="191">
        <f t="shared" si="72"/>
        <v>176811</v>
      </c>
      <c r="S64" s="191">
        <f t="shared" si="72"/>
        <v>185583</v>
      </c>
      <c r="T64" s="191">
        <f t="shared" si="72"/>
        <v>177765</v>
      </c>
      <c r="U64" s="191">
        <f t="shared" si="72"/>
        <v>183673</v>
      </c>
      <c r="V64" s="191">
        <f t="shared" si="72"/>
        <v>194712</v>
      </c>
      <c r="W64" s="191">
        <f t="shared" si="72"/>
        <v>205991</v>
      </c>
      <c r="X64" s="191">
        <f t="shared" si="72"/>
        <v>189402</v>
      </c>
      <c r="Y64" s="191">
        <f t="shared" si="72"/>
        <v>196861</v>
      </c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</row>
    <row r="65" spans="1:36" x14ac:dyDescent="0.25">
      <c r="A65" s="90">
        <v>2500</v>
      </c>
      <c r="B65" s="192">
        <f t="shared" ref="B65:K65" si="73">ROUND(B176*РАСЧЕТНЫЙ_КОЭФФИЦИЕНТ*IF(ТОРСИОННЫЕ_ПРУЖИНЫ=TRUE,Торсионные_пружины_Trend+1,1),0)</f>
        <v>115586</v>
      </c>
      <c r="C65" s="192">
        <f t="shared" si="73"/>
        <v>117138</v>
      </c>
      <c r="D65" s="192">
        <f t="shared" si="73"/>
        <v>124955</v>
      </c>
      <c r="E65" s="192">
        <f t="shared" si="73"/>
        <v>109559</v>
      </c>
      <c r="F65" s="192">
        <f t="shared" si="73"/>
        <v>116243</v>
      </c>
      <c r="G65" s="192">
        <f t="shared" si="73"/>
        <v>124955</v>
      </c>
      <c r="H65" s="192">
        <f t="shared" si="73"/>
        <v>123821</v>
      </c>
      <c r="I65" s="192">
        <f t="shared" si="73"/>
        <v>130505</v>
      </c>
      <c r="J65" s="192">
        <f t="shared" si="73"/>
        <v>139754</v>
      </c>
      <c r="K65" s="192">
        <f t="shared" si="73"/>
        <v>159207</v>
      </c>
      <c r="L65" s="191">
        <f t="shared" ref="L65:L72" si="74">ROUND(L176*РАСЧЕТНЫЙ_КОЭФФИЦИЕНТ,0)</f>
        <v>184807</v>
      </c>
      <c r="M65" s="191">
        <f t="shared" si="71"/>
        <v>193400</v>
      </c>
      <c r="N65" s="191">
        <f t="shared" ref="N65:Y65" si="75">ROUND(N176*РАСЧЕТНЫЙ_КОЭФФИЦИЕНТ,0)</f>
        <v>192445</v>
      </c>
      <c r="O65" s="191">
        <f t="shared" si="75"/>
        <v>196622</v>
      </c>
      <c r="P65" s="191">
        <f t="shared" si="75"/>
        <v>201396</v>
      </c>
      <c r="Q65" s="191">
        <f t="shared" si="75"/>
        <v>204081</v>
      </c>
      <c r="R65" s="191">
        <f t="shared" si="75"/>
        <v>208855</v>
      </c>
      <c r="S65" s="191">
        <f t="shared" si="75"/>
        <v>213808</v>
      </c>
      <c r="T65" s="191">
        <f t="shared" si="75"/>
        <v>218045</v>
      </c>
      <c r="U65" s="191">
        <f t="shared" si="75"/>
        <v>230636</v>
      </c>
      <c r="V65" s="191">
        <f t="shared" si="75"/>
        <v>237498</v>
      </c>
      <c r="W65" s="191">
        <f t="shared" si="75"/>
        <v>236722</v>
      </c>
      <c r="X65" s="191">
        <f t="shared" si="75"/>
        <v>248179</v>
      </c>
      <c r="Y65" s="191">
        <f t="shared" si="75"/>
        <v>252953</v>
      </c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</row>
    <row r="66" spans="1:36" x14ac:dyDescent="0.25">
      <c r="A66" s="90">
        <v>2550</v>
      </c>
      <c r="B66" s="192">
        <f t="shared" ref="B66:J66" si="76">ROUND(B177*РАСЧЕТНЫЙ_КОЭФФИЦИЕНТ*IF(ТОРСИОННЫЕ_ПРУЖИНЫ=TRUE,Торсионные_пружины_Trend+1,1),0)</f>
        <v>116183</v>
      </c>
      <c r="C66" s="192">
        <f t="shared" si="76"/>
        <v>117914</v>
      </c>
      <c r="D66" s="192">
        <f t="shared" si="76"/>
        <v>126984</v>
      </c>
      <c r="E66" s="192">
        <f t="shared" si="76"/>
        <v>110096</v>
      </c>
      <c r="F66" s="192">
        <f t="shared" si="76"/>
        <v>116422</v>
      </c>
      <c r="G66" s="192">
        <f t="shared" si="76"/>
        <v>125671</v>
      </c>
      <c r="H66" s="192">
        <f t="shared" si="76"/>
        <v>124955</v>
      </c>
      <c r="I66" s="192">
        <f t="shared" si="76"/>
        <v>131579</v>
      </c>
      <c r="J66" s="192">
        <f t="shared" si="76"/>
        <v>143274</v>
      </c>
      <c r="K66" s="191">
        <f t="shared" ref="K66:K72" si="77">ROUND(K177*РАСЧЕТНЫЙ_КОЭФФИЦИЕНТ,0)</f>
        <v>164220</v>
      </c>
      <c r="L66" s="191">
        <f t="shared" si="74"/>
        <v>185941</v>
      </c>
      <c r="M66" s="191">
        <f t="shared" si="71"/>
        <v>193758</v>
      </c>
      <c r="N66" s="191">
        <f t="shared" ref="N66:Y66" si="78">ROUND(N177*РАСЧЕТНЫЙ_КОЭФФИЦИЕНТ,0)</f>
        <v>195488</v>
      </c>
      <c r="O66" s="191">
        <f t="shared" si="78"/>
        <v>197994</v>
      </c>
      <c r="P66" s="191">
        <f t="shared" si="78"/>
        <v>205633</v>
      </c>
      <c r="Q66" s="191">
        <f t="shared" si="78"/>
        <v>207363</v>
      </c>
      <c r="R66" s="191">
        <f t="shared" si="78"/>
        <v>210764</v>
      </c>
      <c r="S66" s="191">
        <f t="shared" si="78"/>
        <v>215359</v>
      </c>
      <c r="T66" s="191">
        <f t="shared" si="78"/>
        <v>220491</v>
      </c>
      <c r="U66" s="191">
        <f t="shared" si="78"/>
        <v>232187</v>
      </c>
      <c r="V66" s="191">
        <f t="shared" si="78"/>
        <v>239049</v>
      </c>
      <c r="W66" s="191">
        <f t="shared" si="78"/>
        <v>240004</v>
      </c>
      <c r="X66" s="191">
        <f t="shared" si="78"/>
        <v>251461</v>
      </c>
      <c r="Y66" s="191">
        <f t="shared" si="78"/>
        <v>259279</v>
      </c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</row>
    <row r="67" spans="1:36" x14ac:dyDescent="0.25">
      <c r="A67" s="90">
        <v>2625</v>
      </c>
      <c r="B67" s="192">
        <f t="shared" ref="B67:I68" si="79">ROUND(B178*РАСЧЕТНЫЙ_КОЭФФИЦИЕНТ*IF(ТОРСИОННЫЕ_ПРУЖИНЫ=TRUE,Торсионные_пружины_Trend+1,1),0)</f>
        <v>116780</v>
      </c>
      <c r="C67" s="192">
        <f t="shared" si="79"/>
        <v>118809</v>
      </c>
      <c r="D67" s="192">
        <f t="shared" si="79"/>
        <v>129013</v>
      </c>
      <c r="E67" s="192">
        <f t="shared" si="79"/>
        <v>110633</v>
      </c>
      <c r="F67" s="192">
        <f t="shared" si="79"/>
        <v>116601</v>
      </c>
      <c r="G67" s="192">
        <f t="shared" si="79"/>
        <v>126626</v>
      </c>
      <c r="H67" s="192">
        <f t="shared" si="79"/>
        <v>126029</v>
      </c>
      <c r="I67" s="192">
        <f t="shared" si="79"/>
        <v>132891</v>
      </c>
      <c r="J67" s="191">
        <f t="shared" ref="J67:J72" si="80">ROUND(J178*РАСЧЕТНЫЙ_КОЭФФИЦИЕНТ,0)</f>
        <v>151390</v>
      </c>
      <c r="K67" s="191">
        <f t="shared" si="77"/>
        <v>164578</v>
      </c>
      <c r="L67" s="191">
        <f t="shared" si="74"/>
        <v>187313</v>
      </c>
      <c r="M67" s="191">
        <f t="shared" si="71"/>
        <v>194175</v>
      </c>
      <c r="N67" s="191">
        <f t="shared" ref="N67:Y67" si="81">ROUND(N178*РАСЧЕТНЫЙ_КОЭФФИЦИЕНТ,0)</f>
        <v>198532</v>
      </c>
      <c r="O67" s="191">
        <f t="shared" si="81"/>
        <v>199307</v>
      </c>
      <c r="P67" s="191">
        <f t="shared" si="81"/>
        <v>209631</v>
      </c>
      <c r="Q67" s="191">
        <f t="shared" si="81"/>
        <v>210764</v>
      </c>
      <c r="R67" s="191">
        <f t="shared" si="81"/>
        <v>212495</v>
      </c>
      <c r="S67" s="191">
        <f t="shared" si="81"/>
        <v>216911</v>
      </c>
      <c r="T67" s="191">
        <f t="shared" si="81"/>
        <v>222997</v>
      </c>
      <c r="U67" s="191">
        <f t="shared" si="81"/>
        <v>233858</v>
      </c>
      <c r="V67" s="191">
        <f t="shared" si="81"/>
        <v>240541</v>
      </c>
      <c r="W67" s="191">
        <f t="shared" si="81"/>
        <v>243406</v>
      </c>
      <c r="X67" s="191">
        <f t="shared" si="81"/>
        <v>254863</v>
      </c>
      <c r="Y67" s="191">
        <f t="shared" si="81"/>
        <v>265365</v>
      </c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</row>
    <row r="68" spans="1:36" x14ac:dyDescent="0.25">
      <c r="A68" s="90">
        <v>2700</v>
      </c>
      <c r="B68" s="192">
        <f t="shared" si="79"/>
        <v>117556</v>
      </c>
      <c r="C68" s="192">
        <f t="shared" si="79"/>
        <v>118451</v>
      </c>
      <c r="D68" s="192">
        <f t="shared" si="79"/>
        <v>128655</v>
      </c>
      <c r="E68" s="192">
        <f t="shared" si="79"/>
        <v>112722</v>
      </c>
      <c r="F68" s="192">
        <f t="shared" si="79"/>
        <v>118809</v>
      </c>
      <c r="G68" s="192">
        <f t="shared" si="79"/>
        <v>128058</v>
      </c>
      <c r="H68" s="192">
        <f t="shared" si="79"/>
        <v>132175</v>
      </c>
      <c r="I68" s="192">
        <f t="shared" si="79"/>
        <v>138441</v>
      </c>
      <c r="J68" s="191">
        <f t="shared" si="80"/>
        <v>152166</v>
      </c>
      <c r="K68" s="191">
        <f t="shared" si="77"/>
        <v>164578</v>
      </c>
      <c r="L68" s="191">
        <f t="shared" si="74"/>
        <v>188984</v>
      </c>
      <c r="M68" s="191">
        <f t="shared" si="71"/>
        <v>198949</v>
      </c>
      <c r="N68" s="191">
        <f t="shared" ref="N68:Y68" si="82">ROUND(N179*РАСЧЕТНЫЙ_КОЭФФИЦИЕНТ,0)</f>
        <v>197219</v>
      </c>
      <c r="O68" s="191">
        <f t="shared" si="82"/>
        <v>199128</v>
      </c>
      <c r="P68" s="191">
        <f t="shared" si="82"/>
        <v>213808</v>
      </c>
      <c r="Q68" s="191">
        <f t="shared" si="82"/>
        <v>217448</v>
      </c>
      <c r="R68" s="191">
        <f t="shared" si="82"/>
        <v>219536</v>
      </c>
      <c r="S68" s="191">
        <f t="shared" si="82"/>
        <v>222043</v>
      </c>
      <c r="T68" s="191">
        <f t="shared" si="82"/>
        <v>230278</v>
      </c>
      <c r="U68" s="191">
        <f t="shared" si="82"/>
        <v>240362</v>
      </c>
      <c r="V68" s="191">
        <f t="shared" si="82"/>
        <v>241496</v>
      </c>
      <c r="W68" s="191">
        <f t="shared" si="82"/>
        <v>244539</v>
      </c>
      <c r="X68" s="191">
        <f t="shared" si="82"/>
        <v>259458</v>
      </c>
      <c r="Y68" s="191">
        <f t="shared" si="82"/>
        <v>267692</v>
      </c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</row>
    <row r="69" spans="1:36" x14ac:dyDescent="0.25">
      <c r="A69" s="90">
        <v>2850</v>
      </c>
      <c r="B69" s="192">
        <f t="shared" ref="B69:G69" si="83">ROUND(B180*РАСЧЕТНЫЙ_КОЭФФИЦИЕНТ*IF(ТОРСИОННЫЕ_ПРУЖИНЫ=TRUE,Торсионные_пружины_Trend+1,1),0)</f>
        <v>134085</v>
      </c>
      <c r="C69" s="192">
        <f t="shared" si="83"/>
        <v>137188</v>
      </c>
      <c r="D69" s="192">
        <f t="shared" si="83"/>
        <v>141246</v>
      </c>
      <c r="E69" s="192">
        <f t="shared" si="83"/>
        <v>128297</v>
      </c>
      <c r="F69" s="192">
        <f t="shared" si="83"/>
        <v>134383</v>
      </c>
      <c r="G69" s="192">
        <f t="shared" si="83"/>
        <v>152941</v>
      </c>
      <c r="H69" s="191">
        <f t="shared" ref="H69:I72" si="84">ROUND(H180*РАСЧЕТНЫЙ_КОЭФФИЦИЕНТ,0)</f>
        <v>148705</v>
      </c>
      <c r="I69" s="191">
        <f t="shared" si="84"/>
        <v>182718</v>
      </c>
      <c r="J69" s="191">
        <f t="shared" si="80"/>
        <v>185583</v>
      </c>
      <c r="K69" s="191">
        <f t="shared" si="77"/>
        <v>187313</v>
      </c>
      <c r="L69" s="191">
        <f t="shared" si="74"/>
        <v>198770</v>
      </c>
      <c r="M69" s="191">
        <f t="shared" si="71"/>
        <v>208855</v>
      </c>
      <c r="N69" s="191">
        <f t="shared" ref="N69:Y69" si="85">ROUND(N180*РАСЧЕТНЫЙ_КОЭФФИЦИЕНТ,0)</f>
        <v>211361</v>
      </c>
      <c r="O69" s="191">
        <f t="shared" si="85"/>
        <v>216314</v>
      </c>
      <c r="P69" s="191">
        <f t="shared" si="85"/>
        <v>221864</v>
      </c>
      <c r="Q69" s="191">
        <f t="shared" si="85"/>
        <v>241914</v>
      </c>
      <c r="R69" s="191">
        <f t="shared" si="85"/>
        <v>240362</v>
      </c>
      <c r="S69" s="191">
        <f t="shared" si="85"/>
        <v>240362</v>
      </c>
      <c r="T69" s="191">
        <f t="shared" si="85"/>
        <v>247821</v>
      </c>
      <c r="U69" s="191">
        <f t="shared" si="85"/>
        <v>257190</v>
      </c>
      <c r="V69" s="191">
        <f t="shared" si="85"/>
        <v>260770</v>
      </c>
      <c r="W69" s="191">
        <f t="shared" si="85"/>
        <v>266917</v>
      </c>
      <c r="X69" s="191">
        <f t="shared" si="85"/>
        <v>271273</v>
      </c>
      <c r="Y69" s="191">
        <f t="shared" si="85"/>
        <v>282730</v>
      </c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</row>
    <row r="70" spans="1:36" x14ac:dyDescent="0.25">
      <c r="A70" s="90">
        <v>2975</v>
      </c>
      <c r="B70" s="192">
        <f>ROUND(B181*РАСЧЕТНЫЙ_КОЭФФИЦИЕНТ*IF(ТОРСИОННЫЕ_ПРУЖИНЫ=TRUE,Торсионные_пружины_Trend+1,1),0)</f>
        <v>135756</v>
      </c>
      <c r="C70" s="192">
        <f>ROUND(C181*РАСЧЕТНЫЙ_КОЭФФИЦИЕНТ*IF(ТОРСИОННЫЕ_ПРУЖИНЫ=TRUE,Торсионные_пружины_Trend+1,1),0)</f>
        <v>137546</v>
      </c>
      <c r="D70" s="192">
        <f>ROUND(D181*РАСЧЕТНЫЙ_КОЭФФИЦИЕНТ*IF(ТОРСИОННЫЕ_ПРУЖИНЫ=TRUE,Торсионные_пружины_Trend+1,1),0)</f>
        <v>144945</v>
      </c>
      <c r="E70" s="192">
        <f>ROUND(E181*РАСЧЕТНЫЙ_КОЭФФИЦИЕНТ*IF(ТОРСИОННЫЕ_ПРУЖИНЫ=TRUE,Торсионные_пружины_Trend+1,1),0)</f>
        <v>143633</v>
      </c>
      <c r="F70" s="192">
        <f>ROUND(F181*РАСЧЕТНЫЙ_КОЭФФИЦИЕНТ*IF(ТОРСИОННЫЕ_ПРУЖИНЫ=TRUE,Торсионные_пружины_Trend+1,1),0)</f>
        <v>148645</v>
      </c>
      <c r="G70" s="191">
        <f>ROUND(G181*РАСЧЕТНЫЙ_КОЭФФИЦИЕНТ,0)</f>
        <v>164220</v>
      </c>
      <c r="H70" s="191">
        <f t="shared" si="84"/>
        <v>166666</v>
      </c>
      <c r="I70" s="191">
        <f t="shared" si="84"/>
        <v>181584</v>
      </c>
      <c r="J70" s="191">
        <f t="shared" si="80"/>
        <v>185941</v>
      </c>
      <c r="K70" s="191">
        <f t="shared" si="77"/>
        <v>189581</v>
      </c>
      <c r="L70" s="191">
        <f t="shared" si="74"/>
        <v>204499</v>
      </c>
      <c r="M70" s="191">
        <f t="shared" si="71"/>
        <v>215180</v>
      </c>
      <c r="N70" s="191">
        <f t="shared" ref="N70:Y70" si="86">ROUND(N181*РАСЧЕТНЫЙ_КОЭФФИЦИЕНТ,0)</f>
        <v>217627</v>
      </c>
      <c r="O70" s="191">
        <f t="shared" si="86"/>
        <v>222997</v>
      </c>
      <c r="P70" s="191">
        <f t="shared" si="86"/>
        <v>232903</v>
      </c>
      <c r="Q70" s="191">
        <f t="shared" si="86"/>
        <v>248179</v>
      </c>
      <c r="R70" s="191">
        <f t="shared" si="86"/>
        <v>246688</v>
      </c>
      <c r="S70" s="191">
        <f t="shared" si="86"/>
        <v>248000</v>
      </c>
      <c r="T70" s="191">
        <f t="shared" si="86"/>
        <v>255459</v>
      </c>
      <c r="U70" s="191">
        <f t="shared" si="86"/>
        <v>265365</v>
      </c>
      <c r="V70" s="191">
        <f t="shared" si="86"/>
        <v>267692</v>
      </c>
      <c r="W70" s="191">
        <f t="shared" si="86"/>
        <v>273779</v>
      </c>
      <c r="X70" s="191">
        <f t="shared" si="86"/>
        <v>279866</v>
      </c>
      <c r="Y70" s="191">
        <f t="shared" si="86"/>
        <v>290368</v>
      </c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</row>
    <row r="71" spans="1:36" x14ac:dyDescent="0.25">
      <c r="A71" s="90">
        <v>3000</v>
      </c>
      <c r="B71" s="192">
        <f>ROUND(B182*РАСЧЕТНЫЙ_КОЭФФИЦИЕНТ*IF(ТОРСИОННЫЕ_ПРУЖИНЫ=TRUE,Торсионные_пружины_Trend+1,1),0)</f>
        <v>137427</v>
      </c>
      <c r="C71" s="192">
        <f>ROUND(C182*РАСЧЕТНЫЙ_КОЭФФИЦИЕНТ*IF(ТОРСИОННЫЕ_ПРУЖИНЫ=TRUE,Торсионные_пружины_Trend+1,1),0)</f>
        <v>137904</v>
      </c>
      <c r="D71" s="192">
        <f>ROUND(D182*РАСЧЕТНЫЙ_КОЭФФИЦИЕНТ*IF(ТОРСИОННЫЕ_ПРУЖИНЫ=TRUE,Торсионные_пружины_Trend+1,1),0)</f>
        <v>148645</v>
      </c>
      <c r="E71" s="192">
        <f>ROUND(E182*РАСЧЕТНЫЙ_КОЭФФИЦИЕНТ*IF(ТОРСИОННЫЕ_ПРУЖИНЫ=TRUE,Торсионные_пружины_Trend+1,1),0)</f>
        <v>159028</v>
      </c>
      <c r="F71" s="191">
        <f>ROUND(F182*РАСЧЕТНЫЙ_КОЭФФИЦИЕНТ,0)</f>
        <v>167800</v>
      </c>
      <c r="G71" s="191">
        <f>ROUND(G182*РАСЧЕТНЫЙ_КОЭФФИЦИЕНТ,0)</f>
        <v>170903</v>
      </c>
      <c r="H71" s="191">
        <f t="shared" si="84"/>
        <v>184628</v>
      </c>
      <c r="I71" s="191">
        <f t="shared" si="84"/>
        <v>180391</v>
      </c>
      <c r="J71" s="191">
        <f t="shared" si="80"/>
        <v>186537</v>
      </c>
      <c r="K71" s="191">
        <f t="shared" si="77"/>
        <v>191848</v>
      </c>
      <c r="L71" s="191">
        <f t="shared" si="74"/>
        <v>210227</v>
      </c>
      <c r="M71" s="191">
        <f t="shared" si="71"/>
        <v>221267</v>
      </c>
      <c r="N71" s="191">
        <f t="shared" ref="N71:Y71" si="87">ROUND(N182*РАСЧЕТНЫЙ_КОЭФФИЦИЕНТ,0)</f>
        <v>224131</v>
      </c>
      <c r="O71" s="191">
        <f t="shared" si="87"/>
        <v>229502</v>
      </c>
      <c r="P71" s="191">
        <f t="shared" si="87"/>
        <v>243823</v>
      </c>
      <c r="Q71" s="191">
        <f t="shared" si="87"/>
        <v>254326</v>
      </c>
      <c r="R71" s="191">
        <f t="shared" si="87"/>
        <v>252774</v>
      </c>
      <c r="S71" s="191">
        <f t="shared" si="87"/>
        <v>255817</v>
      </c>
      <c r="T71" s="191">
        <f t="shared" si="87"/>
        <v>263098</v>
      </c>
      <c r="U71" s="191">
        <f t="shared" si="87"/>
        <v>273600</v>
      </c>
      <c r="V71" s="191">
        <f t="shared" si="87"/>
        <v>274734</v>
      </c>
      <c r="W71" s="191">
        <f t="shared" si="87"/>
        <v>280641</v>
      </c>
      <c r="X71" s="191">
        <f t="shared" si="87"/>
        <v>288697</v>
      </c>
      <c r="Y71" s="191">
        <f t="shared" si="87"/>
        <v>298006</v>
      </c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</row>
    <row r="72" spans="1:36" x14ac:dyDescent="0.25">
      <c r="A72" s="90">
        <v>3150</v>
      </c>
      <c r="B72" s="191">
        <f>ROUND(B183*РАСЧЕТНЫЙ_КОЭФФИЦИЕНТ,0)</f>
        <v>157656</v>
      </c>
      <c r="C72" s="191">
        <f>ROUND(C183*РАСЧЕТНЫЙ_КОЭФФИЦИЕНТ,0)</f>
        <v>158312</v>
      </c>
      <c r="D72" s="191">
        <f>ROUND(D183*РАСЧЕТНЫЙ_КОЭФФИЦИЕНТ,0)</f>
        <v>170605</v>
      </c>
      <c r="E72" s="191">
        <f>ROUND(E183*РАСЧЕТНЫЙ_КОЭФФИЦИЕНТ,0)</f>
        <v>182420</v>
      </c>
      <c r="F72" s="191">
        <f>ROUND(F183*РАСЧЕТНЫЙ_КОЭФФИЦИЕНТ,0)</f>
        <v>178004</v>
      </c>
      <c r="G72" s="191">
        <f>ROUND(G183*РАСЧЕТНЫЙ_КОЭФФИЦИЕНТ,0)</f>
        <v>181167</v>
      </c>
      <c r="H72" s="191">
        <f t="shared" si="84"/>
        <v>195846</v>
      </c>
      <c r="I72" s="191">
        <f t="shared" si="84"/>
        <v>191430</v>
      </c>
      <c r="J72" s="191">
        <f t="shared" si="80"/>
        <v>197756</v>
      </c>
      <c r="K72" s="191">
        <f t="shared" si="77"/>
        <v>203544</v>
      </c>
      <c r="L72" s="191">
        <f t="shared" si="74"/>
        <v>223117</v>
      </c>
      <c r="M72" s="191">
        <f t="shared" si="71"/>
        <v>234813</v>
      </c>
      <c r="N72" s="191">
        <f t="shared" ref="N72:Y72" si="88">ROUND(N183*РАСЧЕТНЫЙ_КОЭФФИЦИЕНТ,0)</f>
        <v>237796</v>
      </c>
      <c r="O72" s="191">
        <f t="shared" si="88"/>
        <v>243525</v>
      </c>
      <c r="P72" s="191">
        <f t="shared" si="88"/>
        <v>258622</v>
      </c>
      <c r="Q72" s="191">
        <f t="shared" si="88"/>
        <v>269900</v>
      </c>
      <c r="R72" s="191">
        <f t="shared" si="88"/>
        <v>268170</v>
      </c>
      <c r="S72" s="191">
        <f t="shared" si="88"/>
        <v>271392</v>
      </c>
      <c r="T72" s="191">
        <f t="shared" si="88"/>
        <v>279030</v>
      </c>
      <c r="U72" s="191">
        <f t="shared" si="88"/>
        <v>290308</v>
      </c>
      <c r="V72" s="191">
        <f t="shared" si="88"/>
        <v>291382</v>
      </c>
      <c r="W72" s="191">
        <f t="shared" si="88"/>
        <v>297767</v>
      </c>
      <c r="X72" s="191">
        <f t="shared" si="88"/>
        <v>306241</v>
      </c>
      <c r="Y72" s="191">
        <f t="shared" si="88"/>
        <v>316266</v>
      </c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</row>
    <row r="73" spans="1:36" ht="3.75" customHeight="1" x14ac:dyDescent="0.25">
      <c r="A73" s="71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</row>
    <row r="74" spans="1:36" ht="18.75" x14ac:dyDescent="0.3">
      <c r="A74" s="60"/>
      <c r="B74" s="245" t="str">
        <f>IF(ТОРСИОННЫЕ_ПРУЖИНЫ=TRUE,"указаны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")</f>
        <v xml:space="preserve">указаны цены на ворота с пружинами растяжения. Наценка за торсионные пружины стандартного монтажа в зоне с зеленой заливкой = </v>
      </c>
      <c r="C74" s="14"/>
      <c r="D74" s="14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91" t="str">
        <f>IF(ТОРСИОННЫЕ_ПРУЖИНЫ=TRUE,"",Торсионные_пружины_Trend*100&amp;"%")</f>
        <v>8%</v>
      </c>
      <c r="Z74" s="14"/>
      <c r="AA74" s="14"/>
      <c r="AC74" s="14"/>
      <c r="AD74" s="14"/>
      <c r="AE74" s="14"/>
      <c r="AF74" s="14"/>
      <c r="AG74" s="14"/>
      <c r="AH74" s="14"/>
      <c r="AI74" s="14"/>
      <c r="AJ74" s="14"/>
    </row>
    <row r="75" spans="1:36" ht="15.75" x14ac:dyDescent="0.25">
      <c r="A75" s="64" t="s">
        <v>613</v>
      </c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</row>
    <row r="76" spans="1:36" x14ac:dyDescent="0.25">
      <c r="A76" s="90" t="s">
        <v>106</v>
      </c>
      <c r="B76" s="90">
        <v>2110</v>
      </c>
      <c r="C76" s="90">
        <v>2250</v>
      </c>
      <c r="D76" s="90">
        <v>2375</v>
      </c>
      <c r="E76" s="90">
        <v>2500</v>
      </c>
      <c r="F76" s="90">
        <v>2625</v>
      </c>
      <c r="G76" s="90">
        <v>2750</v>
      </c>
      <c r="H76" s="90">
        <v>2875</v>
      </c>
      <c r="I76" s="90">
        <v>3000</v>
      </c>
      <c r="J76" s="90">
        <v>3125</v>
      </c>
      <c r="K76" s="90">
        <v>3250</v>
      </c>
      <c r="L76" s="90">
        <v>3375</v>
      </c>
      <c r="M76" s="90">
        <v>3500</v>
      </c>
      <c r="N76" s="90">
        <v>3625</v>
      </c>
      <c r="O76" s="90">
        <v>3750</v>
      </c>
      <c r="P76" s="90">
        <v>3875</v>
      </c>
      <c r="Q76" s="90">
        <v>4000</v>
      </c>
      <c r="R76" s="90">
        <v>4125</v>
      </c>
      <c r="S76" s="90">
        <v>4250</v>
      </c>
      <c r="T76" s="90">
        <v>4375</v>
      </c>
      <c r="U76" s="90">
        <v>4500</v>
      </c>
      <c r="V76" s="90">
        <v>4625</v>
      </c>
      <c r="W76" s="90">
        <v>4750</v>
      </c>
      <c r="X76" s="90">
        <v>4875</v>
      </c>
      <c r="Y76" s="90">
        <v>5000</v>
      </c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</row>
    <row r="77" spans="1:36" x14ac:dyDescent="0.25">
      <c r="A77" s="90">
        <v>1700</v>
      </c>
      <c r="B77" s="191">
        <f t="shared" ref="B77:Y77" si="89">ROUND(B187*РАСЧЕТНЫЙ_КОЭФФИЦИЕНТ,0)</f>
        <v>103652</v>
      </c>
      <c r="C77" s="191">
        <f t="shared" si="89"/>
        <v>107411</v>
      </c>
      <c r="D77" s="191">
        <f t="shared" si="89"/>
        <v>115765</v>
      </c>
      <c r="E77" s="191">
        <f t="shared" si="89"/>
        <v>118630</v>
      </c>
      <c r="F77" s="191">
        <f t="shared" si="89"/>
        <v>121733</v>
      </c>
      <c r="G77" s="191">
        <f t="shared" si="89"/>
        <v>125015</v>
      </c>
      <c r="H77" s="191">
        <f t="shared" si="89"/>
        <v>123463</v>
      </c>
      <c r="I77" s="191">
        <f t="shared" si="89"/>
        <v>125253</v>
      </c>
      <c r="J77" s="191">
        <f t="shared" si="89"/>
        <v>132533</v>
      </c>
      <c r="K77" s="191">
        <f t="shared" si="89"/>
        <v>143573</v>
      </c>
      <c r="L77" s="191">
        <f t="shared" si="89"/>
        <v>154135</v>
      </c>
      <c r="M77" s="191">
        <f t="shared" si="89"/>
        <v>164936</v>
      </c>
      <c r="N77" s="191">
        <f t="shared" si="89"/>
        <v>172634</v>
      </c>
      <c r="O77" s="191">
        <f t="shared" si="89"/>
        <v>169590</v>
      </c>
      <c r="P77" s="191">
        <f t="shared" si="89"/>
        <v>176870</v>
      </c>
      <c r="Q77" s="191">
        <f t="shared" si="89"/>
        <v>187850</v>
      </c>
      <c r="R77" s="191">
        <f t="shared" si="89"/>
        <v>191848</v>
      </c>
      <c r="S77" s="191">
        <f t="shared" si="89"/>
        <v>188327</v>
      </c>
      <c r="T77" s="191">
        <f t="shared" si="89"/>
        <v>197994</v>
      </c>
      <c r="U77" s="191">
        <f t="shared" si="89"/>
        <v>208139</v>
      </c>
      <c r="V77" s="191">
        <f t="shared" si="89"/>
        <v>211242</v>
      </c>
      <c r="W77" s="191">
        <f t="shared" si="89"/>
        <v>207065</v>
      </c>
      <c r="X77" s="191">
        <f t="shared" si="89"/>
        <v>217209</v>
      </c>
      <c r="Y77" s="191">
        <f t="shared" si="89"/>
        <v>226458</v>
      </c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</row>
    <row r="78" spans="1:36" x14ac:dyDescent="0.25">
      <c r="A78" s="90">
        <v>1800</v>
      </c>
      <c r="B78" s="191">
        <f t="shared" ref="B78:Y78" si="90">ROUND(B188*РАСЧЕТНЫЙ_КОЭФФИЦИЕНТ,0)</f>
        <v>112304</v>
      </c>
      <c r="C78" s="191">
        <f t="shared" si="90"/>
        <v>115765</v>
      </c>
      <c r="D78" s="191">
        <f t="shared" si="90"/>
        <v>122031</v>
      </c>
      <c r="E78" s="191">
        <f t="shared" si="90"/>
        <v>124776</v>
      </c>
      <c r="F78" s="191">
        <f t="shared" si="90"/>
        <v>131042</v>
      </c>
      <c r="G78" s="191">
        <f t="shared" si="90"/>
        <v>131519</v>
      </c>
      <c r="H78" s="191">
        <f t="shared" si="90"/>
        <v>134980</v>
      </c>
      <c r="I78" s="191">
        <f t="shared" si="90"/>
        <v>134324</v>
      </c>
      <c r="J78" s="191">
        <f t="shared" si="90"/>
        <v>142141</v>
      </c>
      <c r="K78" s="191">
        <f t="shared" si="90"/>
        <v>153538</v>
      </c>
      <c r="L78" s="191">
        <f t="shared" si="90"/>
        <v>165115</v>
      </c>
      <c r="M78" s="191">
        <f t="shared" si="90"/>
        <v>176691</v>
      </c>
      <c r="N78" s="191">
        <f t="shared" si="90"/>
        <v>175558</v>
      </c>
      <c r="O78" s="191">
        <f t="shared" si="90"/>
        <v>172455</v>
      </c>
      <c r="P78" s="191">
        <f t="shared" si="90"/>
        <v>179735</v>
      </c>
      <c r="Q78" s="191">
        <f t="shared" si="90"/>
        <v>190953</v>
      </c>
      <c r="R78" s="191">
        <f t="shared" si="90"/>
        <v>194951</v>
      </c>
      <c r="S78" s="191">
        <f t="shared" si="90"/>
        <v>191430</v>
      </c>
      <c r="T78" s="191">
        <f t="shared" si="90"/>
        <v>200859</v>
      </c>
      <c r="U78" s="191">
        <f t="shared" si="90"/>
        <v>210824</v>
      </c>
      <c r="V78" s="191">
        <f t="shared" si="90"/>
        <v>214345</v>
      </c>
      <c r="W78" s="191">
        <f t="shared" si="90"/>
        <v>209690</v>
      </c>
      <c r="X78" s="191">
        <f t="shared" si="90"/>
        <v>219656</v>
      </c>
      <c r="Y78" s="191">
        <f t="shared" si="90"/>
        <v>229561</v>
      </c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</row>
    <row r="79" spans="1:36" x14ac:dyDescent="0.25">
      <c r="A79" s="90">
        <v>1900</v>
      </c>
      <c r="B79" s="192">
        <f t="shared" ref="B79:M79" si="91">ROUND(B189*РАСЧЕТНЫЙ_КОЭФФИЦИЕНТ*IF(ТОРСИОННЫЕ_ПРУЖИНЫ=TRUE,Торсионные_пружины_Trend+1,1),0)</f>
        <v>110932</v>
      </c>
      <c r="C79" s="192">
        <f t="shared" si="91"/>
        <v>113438</v>
      </c>
      <c r="D79" s="192">
        <f t="shared" si="91"/>
        <v>113736</v>
      </c>
      <c r="E79" s="192">
        <f t="shared" si="91"/>
        <v>118809</v>
      </c>
      <c r="F79" s="192">
        <f t="shared" si="91"/>
        <v>124179</v>
      </c>
      <c r="G79" s="192">
        <f t="shared" si="91"/>
        <v>127700</v>
      </c>
      <c r="H79" s="192">
        <f t="shared" si="91"/>
        <v>135577</v>
      </c>
      <c r="I79" s="192">
        <f t="shared" si="91"/>
        <v>139276</v>
      </c>
      <c r="J79" s="192">
        <f t="shared" si="91"/>
        <v>144408</v>
      </c>
      <c r="K79" s="192">
        <f t="shared" si="91"/>
        <v>151092</v>
      </c>
      <c r="L79" s="192">
        <f t="shared" si="91"/>
        <v>161176</v>
      </c>
      <c r="M79" s="192">
        <f t="shared" si="91"/>
        <v>171082</v>
      </c>
      <c r="N79" s="191">
        <f t="shared" ref="N79:Y79" si="92">ROUND(N189*РАСЧЕТНЫЙ_КОЭФФИЦИЕНТ,0)</f>
        <v>176930</v>
      </c>
      <c r="O79" s="191">
        <f t="shared" si="92"/>
        <v>176274</v>
      </c>
      <c r="P79" s="191">
        <f t="shared" si="92"/>
        <v>183792</v>
      </c>
      <c r="Q79" s="191">
        <f t="shared" si="92"/>
        <v>192266</v>
      </c>
      <c r="R79" s="191">
        <f t="shared" si="92"/>
        <v>197219</v>
      </c>
      <c r="S79" s="191">
        <f t="shared" si="92"/>
        <v>194712</v>
      </c>
      <c r="T79" s="191">
        <f t="shared" si="92"/>
        <v>205275</v>
      </c>
      <c r="U79" s="191">
        <f t="shared" si="92"/>
        <v>212256</v>
      </c>
      <c r="V79" s="191">
        <f t="shared" si="92"/>
        <v>216851</v>
      </c>
      <c r="W79" s="191">
        <f t="shared" si="92"/>
        <v>214226</v>
      </c>
      <c r="X79" s="191">
        <f t="shared" si="92"/>
        <v>224728</v>
      </c>
      <c r="Y79" s="191">
        <f t="shared" si="92"/>
        <v>230755</v>
      </c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</row>
    <row r="80" spans="1:36" x14ac:dyDescent="0.25">
      <c r="A80" s="90">
        <v>2000</v>
      </c>
      <c r="B80" s="192">
        <f t="shared" ref="B80:M80" si="93">ROUND(B190*РАСЧЕТНЫЙ_КОЭФФИЦИЕНТ*IF(ТОРСИОННЫЕ_ПРУЖИНЫ=TRUE,Торсионные_пружины_Trend+1,1),0)</f>
        <v>107471</v>
      </c>
      <c r="C80" s="192">
        <f t="shared" si="93"/>
        <v>108963</v>
      </c>
      <c r="D80" s="192">
        <f t="shared" si="93"/>
        <v>103831</v>
      </c>
      <c r="E80" s="192">
        <f t="shared" si="93"/>
        <v>110872</v>
      </c>
      <c r="F80" s="192">
        <f t="shared" si="93"/>
        <v>115407</v>
      </c>
      <c r="G80" s="192">
        <f t="shared" si="93"/>
        <v>121613</v>
      </c>
      <c r="H80" s="192">
        <f t="shared" si="93"/>
        <v>133369</v>
      </c>
      <c r="I80" s="192">
        <f t="shared" si="93"/>
        <v>141067</v>
      </c>
      <c r="J80" s="192">
        <f t="shared" si="93"/>
        <v>143633</v>
      </c>
      <c r="K80" s="192">
        <f t="shared" si="93"/>
        <v>145781</v>
      </c>
      <c r="L80" s="192">
        <f t="shared" si="93"/>
        <v>154374</v>
      </c>
      <c r="M80" s="192">
        <f t="shared" si="93"/>
        <v>162489</v>
      </c>
      <c r="N80" s="191">
        <f t="shared" ref="N80:Y80" si="94">ROUND(N190*РАСЧЕТНЫЙ_КОЭФФИЦИЕНТ,0)</f>
        <v>178362</v>
      </c>
      <c r="O80" s="191">
        <f t="shared" si="94"/>
        <v>180152</v>
      </c>
      <c r="P80" s="191">
        <f t="shared" si="94"/>
        <v>187850</v>
      </c>
      <c r="Q80" s="191">
        <f t="shared" si="94"/>
        <v>193638</v>
      </c>
      <c r="R80" s="191">
        <f t="shared" si="94"/>
        <v>199546</v>
      </c>
      <c r="S80" s="191">
        <f t="shared" si="94"/>
        <v>197994</v>
      </c>
      <c r="T80" s="191">
        <f t="shared" si="94"/>
        <v>209690</v>
      </c>
      <c r="U80" s="191">
        <f t="shared" si="94"/>
        <v>213688</v>
      </c>
      <c r="V80" s="191">
        <f t="shared" si="94"/>
        <v>219417</v>
      </c>
      <c r="W80" s="191">
        <f t="shared" si="94"/>
        <v>218761</v>
      </c>
      <c r="X80" s="191">
        <f t="shared" si="94"/>
        <v>229800</v>
      </c>
      <c r="Y80" s="191">
        <f t="shared" si="94"/>
        <v>232008</v>
      </c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</row>
    <row r="81" spans="1:36" x14ac:dyDescent="0.25">
      <c r="A81" s="90">
        <v>2100</v>
      </c>
      <c r="B81" s="192">
        <f t="shared" ref="B81:M81" si="95">ROUND(B191*РАСЧЕТНЫЙ_КОЭФФИЦИЕНТ*IF(ТОРСИОННЫЕ_ПРУЖИНЫ=TRUE,Торсионные_пружины_Trend+1,1),0)</f>
        <v>107709</v>
      </c>
      <c r="C81" s="192">
        <f t="shared" si="95"/>
        <v>109738</v>
      </c>
      <c r="D81" s="192">
        <f t="shared" si="95"/>
        <v>104368</v>
      </c>
      <c r="E81" s="192">
        <f t="shared" si="95"/>
        <v>111230</v>
      </c>
      <c r="F81" s="192">
        <f t="shared" si="95"/>
        <v>115825</v>
      </c>
      <c r="G81" s="192">
        <f t="shared" si="95"/>
        <v>122150</v>
      </c>
      <c r="H81" s="192">
        <f t="shared" si="95"/>
        <v>131579</v>
      </c>
      <c r="I81" s="192">
        <f t="shared" si="95"/>
        <v>138620</v>
      </c>
      <c r="J81" s="192">
        <f t="shared" si="95"/>
        <v>143454</v>
      </c>
      <c r="K81" s="192">
        <f t="shared" si="95"/>
        <v>145900</v>
      </c>
      <c r="L81" s="192">
        <f t="shared" si="95"/>
        <v>149958</v>
      </c>
      <c r="M81" s="192">
        <f t="shared" si="95"/>
        <v>157536</v>
      </c>
      <c r="N81" s="191">
        <f t="shared" ref="N81:Y81" si="96">ROUND(N191*РАСЧЕТНЫЙ_КОЭФФИЦИЕНТ,0)</f>
        <v>176811</v>
      </c>
      <c r="O81" s="191">
        <f t="shared" si="96"/>
        <v>179078</v>
      </c>
      <c r="P81" s="191">
        <f t="shared" si="96"/>
        <v>184031</v>
      </c>
      <c r="Q81" s="191">
        <f t="shared" si="96"/>
        <v>189581</v>
      </c>
      <c r="R81" s="191">
        <f t="shared" si="96"/>
        <v>197577</v>
      </c>
      <c r="S81" s="191">
        <f t="shared" si="96"/>
        <v>197815</v>
      </c>
      <c r="T81" s="191">
        <f t="shared" si="96"/>
        <v>203902</v>
      </c>
      <c r="U81" s="191">
        <f t="shared" si="96"/>
        <v>209034</v>
      </c>
      <c r="V81" s="191">
        <f t="shared" si="96"/>
        <v>218224</v>
      </c>
      <c r="W81" s="191">
        <f t="shared" si="96"/>
        <v>219954</v>
      </c>
      <c r="X81" s="191">
        <f t="shared" si="96"/>
        <v>226220</v>
      </c>
      <c r="Y81" s="191">
        <f t="shared" si="96"/>
        <v>228905</v>
      </c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</row>
    <row r="82" spans="1:36" x14ac:dyDescent="0.25">
      <c r="A82" s="90">
        <v>2125</v>
      </c>
      <c r="B82" s="192">
        <f t="shared" ref="B82:M82" si="97">ROUND(B192*РАСЧЕТНЫЙ_КОЭФФИЦИЕНТ*IF(ТОРСИОННЫЕ_ПРУЖИНЫ=TRUE,Торсионные_пружины_Trend+1,1),0)</f>
        <v>107889</v>
      </c>
      <c r="C82" s="192">
        <f t="shared" si="97"/>
        <v>110275</v>
      </c>
      <c r="D82" s="192">
        <f t="shared" si="97"/>
        <v>105263</v>
      </c>
      <c r="E82" s="192">
        <f t="shared" si="97"/>
        <v>111409</v>
      </c>
      <c r="F82" s="192">
        <f t="shared" si="97"/>
        <v>116064</v>
      </c>
      <c r="G82" s="192">
        <f t="shared" si="97"/>
        <v>122508</v>
      </c>
      <c r="H82" s="192">
        <f t="shared" si="97"/>
        <v>129550</v>
      </c>
      <c r="I82" s="192">
        <f t="shared" si="97"/>
        <v>136233</v>
      </c>
      <c r="J82" s="192">
        <f t="shared" si="97"/>
        <v>143095</v>
      </c>
      <c r="K82" s="192">
        <f t="shared" si="97"/>
        <v>145900</v>
      </c>
      <c r="L82" s="192">
        <f t="shared" si="97"/>
        <v>145303</v>
      </c>
      <c r="M82" s="192">
        <f t="shared" si="97"/>
        <v>152762</v>
      </c>
      <c r="N82" s="191">
        <f t="shared" ref="N82:Y82" si="98">ROUND(N192*РАСЧЕТНЫЙ_КОЭФФИЦИЕНТ,0)</f>
        <v>175438</v>
      </c>
      <c r="O82" s="191">
        <f t="shared" si="98"/>
        <v>178123</v>
      </c>
      <c r="P82" s="191">
        <f t="shared" si="98"/>
        <v>180033</v>
      </c>
      <c r="Q82" s="191">
        <f t="shared" si="98"/>
        <v>185583</v>
      </c>
      <c r="R82" s="191">
        <f t="shared" si="98"/>
        <v>195488</v>
      </c>
      <c r="S82" s="191">
        <f t="shared" si="98"/>
        <v>197815</v>
      </c>
      <c r="T82" s="191">
        <f t="shared" si="98"/>
        <v>197994</v>
      </c>
      <c r="U82" s="191">
        <f t="shared" si="98"/>
        <v>204260</v>
      </c>
      <c r="V82" s="191">
        <f t="shared" si="98"/>
        <v>216911</v>
      </c>
      <c r="W82" s="191">
        <f t="shared" si="98"/>
        <v>220909</v>
      </c>
      <c r="X82" s="191">
        <f t="shared" si="98"/>
        <v>222401</v>
      </c>
      <c r="Y82" s="191">
        <f t="shared" si="98"/>
        <v>226041</v>
      </c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</row>
    <row r="83" spans="1:36" x14ac:dyDescent="0.25">
      <c r="A83" s="90">
        <v>2250</v>
      </c>
      <c r="B83" s="192">
        <f t="shared" ref="B83:M83" si="99">ROUND(B193*РАСЧЕТНЫЙ_КОЭФФИЦИЕНТ*IF(ТОРСИОННЫЕ_ПРУЖИНЫ=TRUE,Торсионные_пружины_Trend+1,1),0)</f>
        <v>108963</v>
      </c>
      <c r="C83" s="192">
        <f t="shared" si="99"/>
        <v>111230</v>
      </c>
      <c r="D83" s="192">
        <f t="shared" si="99"/>
        <v>107292</v>
      </c>
      <c r="E83" s="192">
        <f t="shared" si="99"/>
        <v>111409</v>
      </c>
      <c r="F83" s="192">
        <f t="shared" si="99"/>
        <v>115646</v>
      </c>
      <c r="G83" s="192">
        <f t="shared" si="99"/>
        <v>123105</v>
      </c>
      <c r="H83" s="192">
        <f t="shared" si="99"/>
        <v>127879</v>
      </c>
      <c r="I83" s="192">
        <f t="shared" si="99"/>
        <v>134920</v>
      </c>
      <c r="J83" s="192">
        <f t="shared" si="99"/>
        <v>141783</v>
      </c>
      <c r="K83" s="192">
        <f t="shared" si="99"/>
        <v>149003</v>
      </c>
      <c r="L83" s="192">
        <f t="shared" si="99"/>
        <v>145303</v>
      </c>
      <c r="M83" s="192">
        <f t="shared" si="99"/>
        <v>162907</v>
      </c>
      <c r="N83" s="191">
        <f t="shared" ref="N83:Y83" si="100">ROUND(N193*РАСЧЕТНЫЙ_КОЭФФИЦИЕНТ,0)</f>
        <v>173767</v>
      </c>
      <c r="O83" s="191">
        <f t="shared" si="100"/>
        <v>178302</v>
      </c>
      <c r="P83" s="191">
        <f t="shared" si="100"/>
        <v>174662</v>
      </c>
      <c r="Q83" s="191">
        <f t="shared" si="100"/>
        <v>181943</v>
      </c>
      <c r="R83" s="191">
        <f t="shared" si="100"/>
        <v>186716</v>
      </c>
      <c r="S83" s="191">
        <f t="shared" si="100"/>
        <v>195309</v>
      </c>
      <c r="T83" s="191">
        <f t="shared" si="100"/>
        <v>192624</v>
      </c>
      <c r="U83" s="191">
        <f t="shared" si="100"/>
        <v>199904</v>
      </c>
      <c r="V83" s="191">
        <f t="shared" si="100"/>
        <v>210764</v>
      </c>
      <c r="W83" s="191">
        <f t="shared" si="100"/>
        <v>219536</v>
      </c>
      <c r="X83" s="191">
        <f t="shared" si="100"/>
        <v>215538</v>
      </c>
      <c r="Y83" s="191">
        <f t="shared" si="100"/>
        <v>221267</v>
      </c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</row>
    <row r="84" spans="1:36" x14ac:dyDescent="0.25">
      <c r="A84" s="90">
        <v>2375</v>
      </c>
      <c r="B84" s="192">
        <f t="shared" ref="B84:L84" si="101">ROUND(B194*РАСЧЕТНЫЙ_КОЭФФИЦИЕНТ*IF(ТОРСИОННЫЕ_ПРУЖИНЫ=TRUE,Торсионные_пружины_Trend+1,1),0)</f>
        <v>118809</v>
      </c>
      <c r="C84" s="192">
        <f t="shared" si="101"/>
        <v>120300</v>
      </c>
      <c r="D84" s="192">
        <f t="shared" si="101"/>
        <v>115646</v>
      </c>
      <c r="E84" s="192">
        <f t="shared" si="101"/>
        <v>114572</v>
      </c>
      <c r="F84" s="192">
        <f t="shared" si="101"/>
        <v>120121</v>
      </c>
      <c r="G84" s="192">
        <f t="shared" si="101"/>
        <v>122329</v>
      </c>
      <c r="H84" s="192">
        <f t="shared" si="101"/>
        <v>134204</v>
      </c>
      <c r="I84" s="192">
        <f t="shared" si="101"/>
        <v>140888</v>
      </c>
      <c r="J84" s="192">
        <f t="shared" si="101"/>
        <v>148824</v>
      </c>
      <c r="K84" s="192">
        <f t="shared" si="101"/>
        <v>159804</v>
      </c>
      <c r="L84" s="192">
        <f t="shared" si="101"/>
        <v>152941</v>
      </c>
      <c r="M84" s="191">
        <f t="shared" ref="M84:M92" si="102">ROUND(M194*РАСЧЕТНЫЙ_КОЭФФИЦИЕНТ,0)</f>
        <v>169889</v>
      </c>
      <c r="N84" s="191">
        <f t="shared" ref="N84:Y84" si="103">ROUND(N194*РАСЧЕТНЫЙ_КОЭФФИЦИЕНТ,0)</f>
        <v>179675</v>
      </c>
      <c r="O84" s="191">
        <f t="shared" si="103"/>
        <v>188626</v>
      </c>
      <c r="P84" s="191">
        <f t="shared" si="103"/>
        <v>178302</v>
      </c>
      <c r="Q84" s="191">
        <f t="shared" si="103"/>
        <v>185941</v>
      </c>
      <c r="R84" s="191">
        <f t="shared" si="103"/>
        <v>194533</v>
      </c>
      <c r="S84" s="191">
        <f t="shared" si="103"/>
        <v>204081</v>
      </c>
      <c r="T84" s="191">
        <f t="shared" si="103"/>
        <v>195488</v>
      </c>
      <c r="U84" s="191">
        <f t="shared" si="103"/>
        <v>201993</v>
      </c>
      <c r="V84" s="191">
        <f t="shared" si="103"/>
        <v>214226</v>
      </c>
      <c r="W84" s="191">
        <f t="shared" si="103"/>
        <v>226637</v>
      </c>
      <c r="X84" s="191">
        <f t="shared" si="103"/>
        <v>208318</v>
      </c>
      <c r="Y84" s="191">
        <f t="shared" si="103"/>
        <v>216493</v>
      </c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</row>
    <row r="85" spans="1:36" x14ac:dyDescent="0.25">
      <c r="A85" s="90">
        <v>2500</v>
      </c>
      <c r="B85" s="192">
        <f t="shared" ref="B85:K85" si="104">ROUND(B195*РАСЧЕТНЫЙ_КОЭФФИЦИЕНТ*IF(ТОРСИОННЫЕ_ПРУЖИНЫ=TRUE,Торсионные_пружины_Trend+1,1),0)</f>
        <v>127163</v>
      </c>
      <c r="C85" s="192">
        <f t="shared" si="104"/>
        <v>128834</v>
      </c>
      <c r="D85" s="192">
        <f t="shared" si="104"/>
        <v>137367</v>
      </c>
      <c r="E85" s="192">
        <f t="shared" si="104"/>
        <v>120479</v>
      </c>
      <c r="F85" s="192">
        <f t="shared" si="104"/>
        <v>127879</v>
      </c>
      <c r="G85" s="192">
        <f t="shared" si="104"/>
        <v>137367</v>
      </c>
      <c r="H85" s="192">
        <f t="shared" si="104"/>
        <v>136233</v>
      </c>
      <c r="I85" s="192">
        <f t="shared" si="104"/>
        <v>143454</v>
      </c>
      <c r="J85" s="192">
        <f t="shared" si="104"/>
        <v>153658</v>
      </c>
      <c r="K85" s="192">
        <f t="shared" si="104"/>
        <v>175140</v>
      </c>
      <c r="L85" s="191">
        <f t="shared" ref="L85:L92" si="105">ROUND(L195*РАСЧЕТНЫЙ_КОЭФФИЦИЕНТ,0)</f>
        <v>203305</v>
      </c>
      <c r="M85" s="191">
        <f t="shared" si="102"/>
        <v>212674</v>
      </c>
      <c r="N85" s="191">
        <f t="shared" ref="N85:Y85" si="106">ROUND(N195*РАСЧЕТНЫЙ_КОЭФФИЦИЕНТ,0)</f>
        <v>211719</v>
      </c>
      <c r="O85" s="191">
        <f t="shared" si="106"/>
        <v>216314</v>
      </c>
      <c r="P85" s="191">
        <f t="shared" si="106"/>
        <v>221685</v>
      </c>
      <c r="Q85" s="191">
        <f t="shared" si="106"/>
        <v>224489</v>
      </c>
      <c r="R85" s="191">
        <f t="shared" si="106"/>
        <v>229681</v>
      </c>
      <c r="S85" s="191">
        <f t="shared" si="106"/>
        <v>235230</v>
      </c>
      <c r="T85" s="191">
        <f t="shared" si="106"/>
        <v>239825</v>
      </c>
      <c r="U85" s="191">
        <f t="shared" si="106"/>
        <v>253729</v>
      </c>
      <c r="V85" s="191">
        <f t="shared" si="106"/>
        <v>261188</v>
      </c>
      <c r="W85" s="191">
        <f t="shared" si="106"/>
        <v>260412</v>
      </c>
      <c r="X85" s="191">
        <f t="shared" si="106"/>
        <v>273003</v>
      </c>
      <c r="Y85" s="191">
        <f t="shared" si="106"/>
        <v>278374</v>
      </c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</row>
    <row r="86" spans="1:36" x14ac:dyDescent="0.25">
      <c r="A86" s="90">
        <v>2550</v>
      </c>
      <c r="B86" s="192">
        <f t="shared" ref="B86:J86" si="107">ROUND(B196*РАСЧЕТНЫЙ_КОЭФФИЦИЕНТ*IF(ТОРСИОННЫЕ_ПРУЖИНЫ=TRUE,Торсионные_пружины_Trend+1,1),0)</f>
        <v>127819</v>
      </c>
      <c r="C86" s="192">
        <f t="shared" si="107"/>
        <v>129729</v>
      </c>
      <c r="D86" s="192">
        <f t="shared" si="107"/>
        <v>139754</v>
      </c>
      <c r="E86" s="192">
        <f t="shared" si="107"/>
        <v>121017</v>
      </c>
      <c r="F86" s="192">
        <f t="shared" si="107"/>
        <v>128058</v>
      </c>
      <c r="G86" s="192">
        <f t="shared" si="107"/>
        <v>138262</v>
      </c>
      <c r="H86" s="192">
        <f t="shared" si="107"/>
        <v>137367</v>
      </c>
      <c r="I86" s="192">
        <f t="shared" si="107"/>
        <v>144766</v>
      </c>
      <c r="J86" s="192">
        <f t="shared" si="107"/>
        <v>157536</v>
      </c>
      <c r="K86" s="191">
        <f t="shared" ref="K86:K92" si="108">ROUND(K196*РАСЧЕТНЫЙ_КОЭФФИЦИЕНТ,0)</f>
        <v>180630</v>
      </c>
      <c r="L86" s="191">
        <f t="shared" si="105"/>
        <v>204499</v>
      </c>
      <c r="M86" s="191">
        <f t="shared" si="102"/>
        <v>213271</v>
      </c>
      <c r="N86" s="191">
        <f t="shared" ref="N86:Y86" si="109">ROUND(N196*РАСЧЕТНЫЙ_КОЭФФИЦИЕНТ,0)</f>
        <v>215001</v>
      </c>
      <c r="O86" s="191">
        <f t="shared" si="109"/>
        <v>217866</v>
      </c>
      <c r="P86" s="191">
        <f t="shared" si="109"/>
        <v>226220</v>
      </c>
      <c r="Q86" s="191">
        <f t="shared" si="109"/>
        <v>228129</v>
      </c>
      <c r="R86" s="191">
        <f t="shared" si="109"/>
        <v>231769</v>
      </c>
      <c r="S86" s="191">
        <f t="shared" si="109"/>
        <v>236901</v>
      </c>
      <c r="T86" s="191">
        <f t="shared" si="109"/>
        <v>242630</v>
      </c>
      <c r="U86" s="191">
        <f t="shared" si="109"/>
        <v>255459</v>
      </c>
      <c r="V86" s="191">
        <f t="shared" si="109"/>
        <v>262919</v>
      </c>
      <c r="W86" s="191">
        <f t="shared" si="109"/>
        <v>264052</v>
      </c>
      <c r="X86" s="191">
        <f t="shared" si="109"/>
        <v>276643</v>
      </c>
      <c r="Y86" s="191">
        <f t="shared" si="109"/>
        <v>285236</v>
      </c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</row>
    <row r="87" spans="1:36" x14ac:dyDescent="0.25">
      <c r="A87" s="90">
        <v>2625</v>
      </c>
      <c r="B87" s="192">
        <f t="shared" ref="B87:I88" si="110">ROUND(B197*РАСЧЕТНЫЙ_КОЭФФИЦИЕНТ*IF(ТОРСИОННЫЕ_ПРУЖИНЫ=TRUE,Торсионные_пружины_Trend+1,1),0)</f>
        <v>128476</v>
      </c>
      <c r="C87" s="192">
        <f t="shared" si="110"/>
        <v>130684</v>
      </c>
      <c r="D87" s="192">
        <f t="shared" si="110"/>
        <v>141962</v>
      </c>
      <c r="E87" s="192">
        <f t="shared" si="110"/>
        <v>121792</v>
      </c>
      <c r="F87" s="192">
        <f t="shared" si="110"/>
        <v>128297</v>
      </c>
      <c r="G87" s="192">
        <f t="shared" si="110"/>
        <v>139217</v>
      </c>
      <c r="H87" s="192">
        <f t="shared" si="110"/>
        <v>138620</v>
      </c>
      <c r="I87" s="192">
        <f t="shared" si="110"/>
        <v>146258</v>
      </c>
      <c r="J87" s="191">
        <f t="shared" ref="J87:J92" si="111">ROUND(J197*РАСЧЕТНЫЙ_КОЭФФИЦИЕНТ,0)</f>
        <v>166487</v>
      </c>
      <c r="K87" s="191">
        <f t="shared" si="108"/>
        <v>180988</v>
      </c>
      <c r="L87" s="191">
        <f t="shared" si="105"/>
        <v>205991</v>
      </c>
      <c r="M87" s="191">
        <f t="shared" si="102"/>
        <v>213629</v>
      </c>
      <c r="N87" s="191">
        <f t="shared" ref="N87:Y87" si="112">ROUND(N197*РАСЧЕТНЫЙ_КОЭФФИЦИЕНТ,0)</f>
        <v>218403</v>
      </c>
      <c r="O87" s="191">
        <f t="shared" si="112"/>
        <v>219178</v>
      </c>
      <c r="P87" s="191">
        <f t="shared" si="112"/>
        <v>230636</v>
      </c>
      <c r="Q87" s="191">
        <f t="shared" si="112"/>
        <v>231769</v>
      </c>
      <c r="R87" s="191">
        <f t="shared" si="112"/>
        <v>233679</v>
      </c>
      <c r="S87" s="191">
        <f t="shared" si="112"/>
        <v>238632</v>
      </c>
      <c r="T87" s="191">
        <f t="shared" si="112"/>
        <v>245315</v>
      </c>
      <c r="U87" s="191">
        <f t="shared" si="112"/>
        <v>257369</v>
      </c>
      <c r="V87" s="191">
        <f t="shared" si="112"/>
        <v>264589</v>
      </c>
      <c r="W87" s="191">
        <f t="shared" si="112"/>
        <v>267871</v>
      </c>
      <c r="X87" s="191">
        <f t="shared" si="112"/>
        <v>280462</v>
      </c>
      <c r="Y87" s="191">
        <f t="shared" si="112"/>
        <v>291920</v>
      </c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</row>
    <row r="88" spans="1:36" x14ac:dyDescent="0.25">
      <c r="A88" s="90">
        <v>2700</v>
      </c>
      <c r="B88" s="192">
        <f t="shared" si="110"/>
        <v>129311</v>
      </c>
      <c r="C88" s="192">
        <f t="shared" si="110"/>
        <v>130325</v>
      </c>
      <c r="D88" s="192">
        <f t="shared" si="110"/>
        <v>141425</v>
      </c>
      <c r="E88" s="192">
        <f t="shared" si="110"/>
        <v>124000</v>
      </c>
      <c r="F88" s="192">
        <f t="shared" si="110"/>
        <v>130684</v>
      </c>
      <c r="G88" s="192">
        <f t="shared" si="110"/>
        <v>140888</v>
      </c>
      <c r="H88" s="192">
        <f t="shared" si="110"/>
        <v>145303</v>
      </c>
      <c r="I88" s="192">
        <f t="shared" si="110"/>
        <v>152345</v>
      </c>
      <c r="J88" s="191">
        <f t="shared" si="111"/>
        <v>167442</v>
      </c>
      <c r="K88" s="191">
        <f t="shared" si="108"/>
        <v>180988</v>
      </c>
      <c r="L88" s="191">
        <f t="shared" si="105"/>
        <v>207900</v>
      </c>
      <c r="M88" s="191">
        <f t="shared" si="102"/>
        <v>218820</v>
      </c>
      <c r="N88" s="191">
        <f t="shared" ref="N88:Y88" si="113">ROUND(N198*РАСЧЕТНЫЙ_КОЭФФИЦИЕНТ,0)</f>
        <v>216911</v>
      </c>
      <c r="O88" s="191">
        <f t="shared" si="113"/>
        <v>218999</v>
      </c>
      <c r="P88" s="191">
        <f t="shared" si="113"/>
        <v>235230</v>
      </c>
      <c r="Q88" s="191">
        <f t="shared" si="113"/>
        <v>239228</v>
      </c>
      <c r="R88" s="191">
        <f t="shared" si="113"/>
        <v>241496</v>
      </c>
      <c r="S88" s="191">
        <f t="shared" si="113"/>
        <v>244181</v>
      </c>
      <c r="T88" s="191">
        <f t="shared" si="113"/>
        <v>253371</v>
      </c>
      <c r="U88" s="191">
        <f t="shared" si="113"/>
        <v>264410</v>
      </c>
      <c r="V88" s="191">
        <f t="shared" si="113"/>
        <v>265783</v>
      </c>
      <c r="W88" s="191">
        <f t="shared" si="113"/>
        <v>269005</v>
      </c>
      <c r="X88" s="191">
        <f t="shared" si="113"/>
        <v>285415</v>
      </c>
      <c r="Y88" s="191">
        <f t="shared" si="113"/>
        <v>294426</v>
      </c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</row>
    <row r="89" spans="1:36" x14ac:dyDescent="0.25">
      <c r="A89" s="90">
        <v>2850</v>
      </c>
      <c r="B89" s="192">
        <f t="shared" ref="B89:G89" si="114">ROUND(B199*РАСЧЕТНЫЙ_КОЭФФИЦИЕНТ*IF(ТОРСИОННЫЕ_ПРУЖИНЫ=TRUE,Торсионные_пружины_Trend+1,1),0)</f>
        <v>147511</v>
      </c>
      <c r="C89" s="192">
        <f t="shared" si="114"/>
        <v>150853</v>
      </c>
      <c r="D89" s="192">
        <f t="shared" si="114"/>
        <v>155328</v>
      </c>
      <c r="E89" s="192">
        <f t="shared" si="114"/>
        <v>141067</v>
      </c>
      <c r="F89" s="192">
        <f t="shared" si="114"/>
        <v>147929</v>
      </c>
      <c r="G89" s="192">
        <f t="shared" si="114"/>
        <v>168277</v>
      </c>
      <c r="H89" s="191">
        <f t="shared" ref="H89:I92" si="115">ROUND(H199*РАСЧЕТНЫЙ_КОЭФФИЦИЕНТ,0)</f>
        <v>163623</v>
      </c>
      <c r="I89" s="191">
        <f t="shared" si="115"/>
        <v>201038</v>
      </c>
      <c r="J89" s="191">
        <f t="shared" si="111"/>
        <v>204081</v>
      </c>
      <c r="K89" s="191">
        <f t="shared" si="108"/>
        <v>205991</v>
      </c>
      <c r="L89" s="191">
        <f t="shared" si="105"/>
        <v>218582</v>
      </c>
      <c r="M89" s="191">
        <f t="shared" si="102"/>
        <v>229681</v>
      </c>
      <c r="N89" s="191">
        <f t="shared" ref="N89:Y89" si="116">ROUND(N199*РАСЧЕТНЫЙ_КОЭФФИЦИЕНТ,0)</f>
        <v>232545</v>
      </c>
      <c r="O89" s="191">
        <f t="shared" si="116"/>
        <v>237856</v>
      </c>
      <c r="P89" s="191">
        <f t="shared" si="116"/>
        <v>244002</v>
      </c>
      <c r="Q89" s="191">
        <f t="shared" si="116"/>
        <v>266141</v>
      </c>
      <c r="R89" s="191">
        <f t="shared" si="116"/>
        <v>264410</v>
      </c>
      <c r="S89" s="191">
        <f t="shared" si="116"/>
        <v>264410</v>
      </c>
      <c r="T89" s="191">
        <f t="shared" si="116"/>
        <v>272645</v>
      </c>
      <c r="U89" s="191">
        <f t="shared" si="116"/>
        <v>282969</v>
      </c>
      <c r="V89" s="191">
        <f t="shared" si="116"/>
        <v>286967</v>
      </c>
      <c r="W89" s="191">
        <f t="shared" si="116"/>
        <v>293650</v>
      </c>
      <c r="X89" s="191">
        <f t="shared" si="116"/>
        <v>298424</v>
      </c>
      <c r="Y89" s="191">
        <f t="shared" si="116"/>
        <v>311015</v>
      </c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</row>
    <row r="90" spans="1:36" x14ac:dyDescent="0.25">
      <c r="A90" s="90">
        <v>2975</v>
      </c>
      <c r="B90" s="192">
        <f>ROUND(B200*РАСЧЕТНЫЙ_КОЭФФИЦИЕНТ*IF(ТОРСИОННЫЕ_ПРУЖИНЫ=TRUE,Торсионные_пружины_Trend+1,1),0)</f>
        <v>149301</v>
      </c>
      <c r="C90" s="192">
        <f>ROUND(C200*РАСЧЕТНЫЙ_КОЭФФИЦИЕНТ*IF(ТОРСИОННЫЕ_ПРУЖИНЫ=TRUE,Торсионные_пружины_Trend+1,1),0)</f>
        <v>151271</v>
      </c>
      <c r="D90" s="192">
        <f>ROUND(D200*РАСЧЕТНЫЙ_КОЭФФИЦИЕНТ*IF(ТОРСИОННЫЕ_ПРУЖИНЫ=TRUE,Торсионные_пружины_Trend+1,1),0)</f>
        <v>159386</v>
      </c>
      <c r="E90" s="192">
        <f>ROUND(E200*РАСЧЕТНЫЙ_КОЭФФИЦИЕНТ*IF(ТОРСИОННЫЕ_ПРУЖИНЫ=TRUE,Торсионные_пружины_Trend+1,1),0)</f>
        <v>158133</v>
      </c>
      <c r="F90" s="192">
        <f>ROUND(F200*РАСЧЕТНЫЙ_КОЭФФИЦИЕНТ*IF(ТОРСИОННЫЕ_ПРУЖИНЫ=TRUE,Торсионные_пружины_Trend+1,1),0)</f>
        <v>163504</v>
      </c>
      <c r="G90" s="191">
        <f>ROUND(G200*РАСЧЕТНЫЙ_КОЭФФИЦИЕНТ,0)</f>
        <v>180630</v>
      </c>
      <c r="H90" s="191">
        <f t="shared" si="115"/>
        <v>183255</v>
      </c>
      <c r="I90" s="191">
        <f t="shared" si="115"/>
        <v>199725</v>
      </c>
      <c r="J90" s="191">
        <f t="shared" si="111"/>
        <v>204499</v>
      </c>
      <c r="K90" s="191">
        <f t="shared" si="108"/>
        <v>208497</v>
      </c>
      <c r="L90" s="191">
        <f t="shared" si="105"/>
        <v>224907</v>
      </c>
      <c r="M90" s="191">
        <f t="shared" si="102"/>
        <v>236722</v>
      </c>
      <c r="N90" s="191">
        <f t="shared" ref="N90:Y90" si="117">ROUND(N200*РАСЧЕТНЫЙ_КОЭФФИЦИЕНТ,0)</f>
        <v>239407</v>
      </c>
      <c r="O90" s="191">
        <f t="shared" si="117"/>
        <v>245315</v>
      </c>
      <c r="P90" s="191">
        <f t="shared" si="117"/>
        <v>256235</v>
      </c>
      <c r="Q90" s="191">
        <f t="shared" si="117"/>
        <v>273003</v>
      </c>
      <c r="R90" s="191">
        <f t="shared" si="117"/>
        <v>271273</v>
      </c>
      <c r="S90" s="191">
        <f t="shared" si="117"/>
        <v>272824</v>
      </c>
      <c r="T90" s="191">
        <f t="shared" si="117"/>
        <v>280999</v>
      </c>
      <c r="U90" s="191">
        <f t="shared" si="117"/>
        <v>291920</v>
      </c>
      <c r="V90" s="191">
        <f t="shared" si="117"/>
        <v>294426</v>
      </c>
      <c r="W90" s="191">
        <f t="shared" si="117"/>
        <v>301049</v>
      </c>
      <c r="X90" s="191">
        <f t="shared" si="117"/>
        <v>307972</v>
      </c>
      <c r="Y90" s="191">
        <f t="shared" si="117"/>
        <v>319429</v>
      </c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</row>
    <row r="91" spans="1:36" x14ac:dyDescent="0.25">
      <c r="A91" s="90">
        <v>3000</v>
      </c>
      <c r="B91" s="192">
        <f>ROUND(B201*РАСЧЕТНЫЙ_КОЭФФИЦИЕНТ*IF(ТОРСИОННЫЕ_ПРУЖИНЫ=TRUE,Торсионные_пружины_Trend+1,1),0)</f>
        <v>151151</v>
      </c>
      <c r="C91" s="192">
        <f>ROUND(C201*РАСЧЕТНЫЙ_КОЭФФИЦИЕНТ*IF(ТОРСИОННЫЕ_ПРУЖИНЫ=TRUE,Торсионные_пружины_Trend+1,1),0)</f>
        <v>151629</v>
      </c>
      <c r="D91" s="192">
        <f>ROUND(D201*РАСЧЕТНЫЙ_КОЭФФИЦИЕНТ*IF(ТОРСИОННЫЕ_ПРУЖИНЫ=TRUE,Торсионные_пружины_Trend+1,1),0)</f>
        <v>163504</v>
      </c>
      <c r="E91" s="192">
        <f>ROUND(E201*РАСЧЕТНЫЙ_КОЭФФИЦИЕНТ*IF(ТОРСИОННЫЕ_ПРУЖИНЫ=TRUE,Торсионные_пружины_Trend+1,1),0)</f>
        <v>174961</v>
      </c>
      <c r="F91" s="191">
        <f>ROUND(F201*РАСЧЕТНЫЙ_КОЭФФИЦИЕНТ,0)</f>
        <v>184628</v>
      </c>
      <c r="G91" s="191">
        <f>ROUND(G201*РАСЧЕТНЫЙ_КОЭФФИЦИЕНТ,0)</f>
        <v>188029</v>
      </c>
      <c r="H91" s="191">
        <f t="shared" si="115"/>
        <v>203126</v>
      </c>
      <c r="I91" s="191">
        <f t="shared" si="115"/>
        <v>198532</v>
      </c>
      <c r="J91" s="191">
        <f t="shared" si="111"/>
        <v>205215</v>
      </c>
      <c r="K91" s="191">
        <f t="shared" si="108"/>
        <v>211182</v>
      </c>
      <c r="L91" s="191">
        <f t="shared" si="105"/>
        <v>231232</v>
      </c>
      <c r="M91" s="191">
        <f t="shared" si="102"/>
        <v>243406</v>
      </c>
      <c r="N91" s="191">
        <f t="shared" ref="N91:Y91" si="118">ROUND(N201*РАСЧЕТНЫЙ_КОЭФФИЦИЕНТ,0)</f>
        <v>246449</v>
      </c>
      <c r="O91" s="191">
        <f t="shared" si="118"/>
        <v>252416</v>
      </c>
      <c r="P91" s="191">
        <f t="shared" si="118"/>
        <v>268229</v>
      </c>
      <c r="Q91" s="191">
        <f t="shared" si="118"/>
        <v>279687</v>
      </c>
      <c r="R91" s="191">
        <f t="shared" si="118"/>
        <v>277956</v>
      </c>
      <c r="S91" s="191">
        <f t="shared" si="118"/>
        <v>281417</v>
      </c>
      <c r="T91" s="191">
        <f t="shared" si="118"/>
        <v>289413</v>
      </c>
      <c r="U91" s="191">
        <f t="shared" si="118"/>
        <v>300870</v>
      </c>
      <c r="V91" s="191">
        <f t="shared" si="118"/>
        <v>302243</v>
      </c>
      <c r="W91" s="191">
        <f t="shared" si="118"/>
        <v>308688</v>
      </c>
      <c r="X91" s="191">
        <f t="shared" si="118"/>
        <v>317519</v>
      </c>
      <c r="Y91" s="191">
        <f t="shared" si="118"/>
        <v>327783</v>
      </c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</row>
    <row r="92" spans="1:36" x14ac:dyDescent="0.25">
      <c r="A92" s="90">
        <v>3150</v>
      </c>
      <c r="B92" s="191">
        <f>ROUND(B202*РАСЧЕТНЫЙ_КОЭФФИЦИЕНТ,0)</f>
        <v>173409</v>
      </c>
      <c r="C92" s="191">
        <f>ROUND(C202*РАСЧЕТНЫЙ_КОЭФФИЦИЕНТ,0)</f>
        <v>174185</v>
      </c>
      <c r="D92" s="191">
        <f>ROUND(D202*РАСЧЕТНЫЙ_КОЭФФИЦИЕНТ,0)</f>
        <v>187671</v>
      </c>
      <c r="E92" s="191">
        <f>ROUND(E202*РАСЧЕТНЫЙ_КОЭФФИЦИЕНТ,0)</f>
        <v>200680</v>
      </c>
      <c r="F92" s="191">
        <f>ROUND(F202*РАСЧЕТНЫЙ_КОЭФФИЦИЕНТ,0)</f>
        <v>195787</v>
      </c>
      <c r="G92" s="191">
        <f>ROUND(G202*РАСЧЕТНЫЙ_КОЭФФИЦИЕНТ,0)</f>
        <v>199307</v>
      </c>
      <c r="H92" s="191">
        <f t="shared" si="115"/>
        <v>215479</v>
      </c>
      <c r="I92" s="191">
        <f t="shared" si="115"/>
        <v>210526</v>
      </c>
      <c r="J92" s="191">
        <f t="shared" si="111"/>
        <v>217567</v>
      </c>
      <c r="K92" s="191">
        <f t="shared" si="108"/>
        <v>223893</v>
      </c>
      <c r="L92" s="191">
        <f t="shared" si="105"/>
        <v>245375</v>
      </c>
      <c r="M92" s="191">
        <f t="shared" si="102"/>
        <v>258264</v>
      </c>
      <c r="N92" s="191">
        <f t="shared" ref="N92:Y92" si="119">ROUND(N202*РАСЧЕТНЫЙ_КОЭФФИЦИЕНТ,0)</f>
        <v>261546</v>
      </c>
      <c r="O92" s="191">
        <f t="shared" si="119"/>
        <v>267871</v>
      </c>
      <c r="P92" s="191">
        <f t="shared" si="119"/>
        <v>284460</v>
      </c>
      <c r="Q92" s="191">
        <f t="shared" si="119"/>
        <v>296872</v>
      </c>
      <c r="R92" s="191">
        <f t="shared" si="119"/>
        <v>295023</v>
      </c>
      <c r="S92" s="191">
        <f t="shared" si="119"/>
        <v>298484</v>
      </c>
      <c r="T92" s="191">
        <f t="shared" si="119"/>
        <v>306897</v>
      </c>
      <c r="U92" s="191">
        <f t="shared" si="119"/>
        <v>319309</v>
      </c>
      <c r="V92" s="191">
        <f t="shared" si="119"/>
        <v>320503</v>
      </c>
      <c r="W92" s="191">
        <f t="shared" si="119"/>
        <v>327544</v>
      </c>
      <c r="X92" s="191">
        <f t="shared" si="119"/>
        <v>336853</v>
      </c>
      <c r="Y92" s="191">
        <f t="shared" si="119"/>
        <v>347893</v>
      </c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</row>
    <row r="93" spans="1:36" ht="3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</row>
    <row r="94" spans="1:36" ht="18.75" x14ac:dyDescent="0.3">
      <c r="A94" s="60"/>
      <c r="B94" s="245" t="str">
        <f>IF(ТОРСИОННЫЕ_ПРУЖИНЫ=TRUE,"указаны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")</f>
        <v xml:space="preserve">указаны цены на ворота с пружинами растяжения. Наценка за торсионные пружины стандартного монтажа в зоне с зеленой заливкой = </v>
      </c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91" t="str">
        <f>IF(ТОРСИОННЫЕ_ПРУЖИНЫ=TRUE,"",Торсионные_пружины_Trend*100&amp;"%")</f>
        <v>8%</v>
      </c>
      <c r="Z94" s="14"/>
      <c r="AA94" s="14"/>
      <c r="AC94" s="14"/>
      <c r="AD94" s="14"/>
      <c r="AE94" s="14"/>
      <c r="AF94" s="14"/>
      <c r="AG94" s="14"/>
      <c r="AH94" s="14"/>
      <c r="AI94" s="14"/>
      <c r="AJ94" s="14"/>
    </row>
    <row r="95" spans="1:36" x14ac:dyDescent="0.25">
      <c r="A95" s="246" t="s">
        <v>212</v>
      </c>
      <c r="B95" s="236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36"/>
      <c r="AI95" s="236"/>
      <c r="AJ95" s="236"/>
    </row>
    <row r="96" spans="1:36" ht="28.5" customHeight="1" x14ac:dyDescent="0.25">
      <c r="A96" s="649" t="s">
        <v>210</v>
      </c>
      <c r="B96" s="649"/>
      <c r="C96" s="649"/>
      <c r="D96" s="649"/>
      <c r="E96" s="649"/>
      <c r="F96" s="649"/>
      <c r="G96" s="649"/>
      <c r="H96" s="649"/>
      <c r="I96" s="649"/>
      <c r="J96" s="649"/>
      <c r="K96" s="649"/>
      <c r="L96" s="649"/>
      <c r="M96" s="649"/>
      <c r="N96" s="649"/>
      <c r="O96" s="649"/>
      <c r="P96" s="649"/>
      <c r="Q96" s="649"/>
      <c r="R96" s="649"/>
      <c r="S96" s="649"/>
      <c r="T96" s="649"/>
      <c r="U96" s="649"/>
      <c r="V96" s="649"/>
      <c r="W96" s="649"/>
      <c r="X96" s="649"/>
      <c r="Y96" s="649"/>
      <c r="Z96" s="649"/>
      <c r="AA96" s="649"/>
      <c r="AB96" s="649"/>
      <c r="AC96" s="649"/>
      <c r="AD96" s="649"/>
      <c r="AE96" s="649"/>
      <c r="AF96" s="649"/>
      <c r="AG96" s="649"/>
      <c r="AH96" s="649"/>
      <c r="AI96" s="649"/>
      <c r="AJ96" s="649"/>
    </row>
    <row r="97" spans="1:36" ht="15.75" x14ac:dyDescent="0.25">
      <c r="A97" s="639" t="s">
        <v>90</v>
      </c>
      <c r="B97" s="639"/>
      <c r="C97" s="639"/>
      <c r="D97" s="639"/>
      <c r="E97" s="639"/>
      <c r="F97" s="639"/>
      <c r="G97" s="639"/>
      <c r="H97" s="639"/>
      <c r="I97" s="639"/>
      <c r="J97" s="639"/>
      <c r="K97" s="639"/>
      <c r="L97" s="639"/>
      <c r="M97" s="639"/>
      <c r="N97" s="639"/>
      <c r="O97" s="639"/>
      <c r="P97" s="639"/>
      <c r="Q97" s="639"/>
      <c r="R97" s="639"/>
      <c r="S97" s="639"/>
      <c r="T97" s="639"/>
      <c r="U97" s="639"/>
      <c r="V97" s="639"/>
      <c r="W97" s="639"/>
      <c r="X97" s="639"/>
      <c r="Y97" s="639"/>
      <c r="Z97" s="639"/>
      <c r="AA97" s="639"/>
      <c r="AB97" s="639"/>
      <c r="AC97" s="639"/>
      <c r="AD97" s="639"/>
      <c r="AE97" s="639"/>
      <c r="AF97" s="639"/>
      <c r="AG97" s="639"/>
      <c r="AH97" s="639"/>
      <c r="AI97" s="639"/>
      <c r="AJ97" s="639"/>
    </row>
    <row r="98" spans="1:36" ht="14.65" customHeight="1" x14ac:dyDescent="0.25">
      <c r="A98" s="640" t="s">
        <v>124</v>
      </c>
      <c r="B98" s="640"/>
      <c r="C98" s="640"/>
      <c r="D98" s="640"/>
      <c r="E98" s="640"/>
      <c r="F98" s="640"/>
      <c r="G98" s="640"/>
      <c r="H98" s="640"/>
      <c r="I98" s="640"/>
      <c r="J98" s="640"/>
      <c r="K98" s="640"/>
      <c r="L98" s="640"/>
      <c r="M98" s="640"/>
      <c r="N98" s="640"/>
      <c r="O98" s="640"/>
      <c r="P98" s="640"/>
      <c r="Q98" s="640"/>
      <c r="R98" s="640"/>
      <c r="S98" s="640"/>
      <c r="T98" s="640"/>
      <c r="U98" s="640"/>
      <c r="V98" s="640"/>
      <c r="W98" s="640"/>
      <c r="X98" s="640"/>
      <c r="Y98" s="640"/>
      <c r="Z98" s="640"/>
      <c r="AA98" s="640"/>
      <c r="AB98" s="640"/>
      <c r="AC98" s="640"/>
      <c r="AD98" s="640"/>
      <c r="AE98" s="640"/>
      <c r="AF98" s="640"/>
      <c r="AG98" s="640"/>
      <c r="AH98" s="640"/>
      <c r="AI98" s="640"/>
      <c r="AJ98" s="640"/>
    </row>
    <row r="99" spans="1:36" ht="14.65" customHeight="1" x14ac:dyDescent="0.25">
      <c r="A99" s="641" t="s">
        <v>92</v>
      </c>
      <c r="B99" s="641"/>
      <c r="C99" s="641"/>
      <c r="D99" s="641"/>
      <c r="E99" s="641"/>
      <c r="F99" s="641"/>
      <c r="G99" s="641"/>
      <c r="H99" s="641"/>
      <c r="I99" s="641"/>
      <c r="J99" s="641"/>
      <c r="K99" s="641"/>
      <c r="L99" s="641"/>
      <c r="M99" s="641"/>
      <c r="N99" s="641"/>
      <c r="O99" s="641"/>
      <c r="P99" s="641"/>
      <c r="Q99" s="641"/>
      <c r="R99" s="641"/>
      <c r="S99" s="641"/>
      <c r="T99" s="641"/>
      <c r="U99" s="641"/>
      <c r="V99" s="641"/>
      <c r="W99" s="641"/>
      <c r="X99" s="641"/>
      <c r="Y99" s="641"/>
      <c r="Z99" s="641"/>
      <c r="AA99" s="641"/>
      <c r="AB99" s="641"/>
      <c r="AC99" s="641"/>
      <c r="AD99" s="641"/>
      <c r="AE99" s="641"/>
      <c r="AF99" s="641"/>
      <c r="AG99" s="641"/>
      <c r="AH99" s="641"/>
      <c r="AI99" s="641"/>
      <c r="AJ99" s="641"/>
    </row>
    <row r="100" spans="1:36" ht="14.65" customHeight="1" x14ac:dyDescent="0.25">
      <c r="A100" s="640" t="s">
        <v>125</v>
      </c>
      <c r="B100" s="640"/>
      <c r="C100" s="640"/>
      <c r="D100" s="640"/>
      <c r="E100" s="640"/>
      <c r="F100" s="640"/>
      <c r="G100" s="640"/>
      <c r="H100" s="640"/>
      <c r="I100" s="640"/>
      <c r="J100" s="640"/>
      <c r="K100" s="640"/>
      <c r="L100" s="640"/>
      <c r="M100" s="640"/>
      <c r="N100" s="640"/>
      <c r="O100" s="640"/>
      <c r="P100" s="640"/>
      <c r="Q100" s="640"/>
      <c r="R100" s="640"/>
      <c r="S100" s="640"/>
      <c r="T100" s="640"/>
      <c r="U100" s="640"/>
      <c r="V100" s="640"/>
      <c r="W100" s="640"/>
      <c r="X100" s="640"/>
      <c r="Y100" s="640"/>
      <c r="Z100" s="640"/>
      <c r="AA100" s="640"/>
      <c r="AB100" s="640"/>
      <c r="AC100" s="640"/>
      <c r="AD100" s="640"/>
      <c r="AE100" s="640"/>
      <c r="AF100" s="640"/>
      <c r="AG100" s="640"/>
      <c r="AH100" s="640"/>
      <c r="AI100" s="640"/>
      <c r="AJ100" s="640"/>
    </row>
    <row r="101" spans="1:36" x14ac:dyDescent="0.25">
      <c r="A101" s="642" t="s">
        <v>94</v>
      </c>
      <c r="B101" s="642"/>
      <c r="C101" s="642"/>
      <c r="D101" s="642"/>
      <c r="E101" s="642"/>
      <c r="F101" s="642"/>
      <c r="G101" s="642"/>
      <c r="H101" s="642"/>
      <c r="I101" s="642"/>
      <c r="J101" s="642"/>
      <c r="K101" s="642"/>
      <c r="L101" s="642"/>
      <c r="M101" s="642"/>
      <c r="N101" s="642"/>
      <c r="O101" s="642"/>
      <c r="P101" s="642"/>
      <c r="Q101" s="642"/>
      <c r="R101" s="642"/>
      <c r="S101" s="642"/>
      <c r="T101" s="642"/>
      <c r="U101" s="642"/>
      <c r="V101" s="642"/>
      <c r="W101" s="642"/>
      <c r="X101" s="642"/>
      <c r="Y101" s="642"/>
      <c r="Z101" s="642"/>
      <c r="AA101" s="642"/>
      <c r="AB101" s="642"/>
      <c r="AC101" s="642"/>
      <c r="AD101" s="642"/>
      <c r="AE101" s="642"/>
      <c r="AF101" s="642"/>
      <c r="AG101" s="642"/>
      <c r="AH101" s="642"/>
      <c r="AI101" s="642"/>
      <c r="AJ101" s="642"/>
    </row>
    <row r="102" spans="1:36" ht="14.65" customHeight="1" x14ac:dyDescent="0.25">
      <c r="A102" s="640" t="s">
        <v>126</v>
      </c>
      <c r="B102" s="640"/>
      <c r="C102" s="640"/>
      <c r="D102" s="640"/>
      <c r="E102" s="640"/>
      <c r="F102" s="640"/>
      <c r="G102" s="640"/>
      <c r="H102" s="640"/>
      <c r="I102" s="640"/>
      <c r="J102" s="640"/>
      <c r="K102" s="640"/>
      <c r="L102" s="640"/>
      <c r="M102" s="640"/>
      <c r="N102" s="640"/>
      <c r="O102" s="640"/>
      <c r="P102" s="640"/>
      <c r="Q102" s="640"/>
      <c r="R102" s="640"/>
      <c r="S102" s="640"/>
      <c r="T102" s="640"/>
      <c r="U102" s="640"/>
      <c r="V102" s="640"/>
      <c r="W102" s="640"/>
      <c r="X102" s="640"/>
      <c r="Y102" s="640"/>
      <c r="Z102" s="640"/>
      <c r="AA102" s="640"/>
      <c r="AB102" s="640"/>
      <c r="AC102" s="640"/>
      <c r="AD102" s="640"/>
      <c r="AE102" s="640"/>
      <c r="AF102" s="640"/>
      <c r="AG102" s="640"/>
      <c r="AH102" s="640"/>
      <c r="AI102" s="640"/>
      <c r="AJ102" s="640"/>
    </row>
    <row r="103" spans="1:36" ht="27.75" customHeight="1" x14ac:dyDescent="0.25">
      <c r="A103" s="238" t="s">
        <v>127</v>
      </c>
      <c r="B103" s="238"/>
      <c r="C103" s="238"/>
      <c r="D103" s="238"/>
      <c r="E103" s="238"/>
      <c r="F103" s="238"/>
      <c r="G103" s="238"/>
      <c r="H103" s="238"/>
      <c r="I103" s="238"/>
      <c r="J103" s="238"/>
      <c r="K103" s="238"/>
      <c r="L103" s="238"/>
      <c r="M103" s="238"/>
      <c r="N103" s="238"/>
      <c r="O103" s="238"/>
      <c r="P103" s="238"/>
      <c r="Q103" s="238"/>
      <c r="R103" s="239"/>
      <c r="S103" s="238"/>
      <c r="T103" s="651" t="s">
        <v>537</v>
      </c>
      <c r="U103" s="651"/>
      <c r="V103" s="651"/>
      <c r="W103" s="651"/>
      <c r="X103" s="651"/>
      <c r="Y103" s="651"/>
      <c r="Z103" s="651"/>
      <c r="AA103" s="651"/>
      <c r="AB103" s="651"/>
      <c r="AC103" s="651"/>
      <c r="AD103" s="651"/>
      <c r="AE103" s="651"/>
      <c r="AF103" s="651"/>
      <c r="AG103" s="651"/>
      <c r="AH103" s="651"/>
      <c r="AI103" s="651"/>
      <c r="AJ103" s="651"/>
    </row>
    <row r="104" spans="1:36" x14ac:dyDescent="0.25">
      <c r="A104" s="240" t="s">
        <v>97</v>
      </c>
      <c r="B104" s="240"/>
      <c r="C104" s="240"/>
      <c r="D104" s="240"/>
      <c r="E104" s="240"/>
      <c r="F104" s="240"/>
      <c r="G104" s="240"/>
      <c r="H104" s="240"/>
      <c r="I104" s="240"/>
      <c r="J104" s="240"/>
      <c r="K104" s="240"/>
      <c r="L104" s="240"/>
      <c r="M104" s="240"/>
      <c r="N104" s="240"/>
      <c r="O104" s="240"/>
      <c r="P104" s="240"/>
      <c r="Q104" s="240"/>
      <c r="R104"/>
      <c r="S104" s="240"/>
      <c r="T104" s="240" t="s">
        <v>99</v>
      </c>
      <c r="U104" s="240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240"/>
      <c r="AI104" s="240"/>
      <c r="AJ104" s="240"/>
    </row>
    <row r="105" spans="1:36" x14ac:dyDescent="0.25">
      <c r="A105" s="238" t="s">
        <v>98</v>
      </c>
      <c r="B105" s="238"/>
      <c r="C105" s="238"/>
      <c r="D105" s="238"/>
      <c r="E105" s="238"/>
      <c r="F105" s="238"/>
      <c r="G105" s="238"/>
      <c r="H105" s="238"/>
      <c r="I105" s="238"/>
      <c r="J105" s="238"/>
      <c r="K105" s="238"/>
      <c r="L105" s="238"/>
      <c r="M105" s="238"/>
      <c r="N105" s="238"/>
      <c r="O105" s="238"/>
      <c r="P105" s="238"/>
      <c r="Q105" s="238"/>
      <c r="R105" s="239"/>
      <c r="S105" s="238"/>
      <c r="T105" s="238" t="s">
        <v>100</v>
      </c>
      <c r="U105" s="238"/>
      <c r="V105" s="238"/>
      <c r="W105" s="238"/>
      <c r="X105" s="238"/>
      <c r="Y105" s="238"/>
      <c r="Z105" s="238"/>
      <c r="AA105" s="238"/>
      <c r="AB105" s="238"/>
      <c r="AC105" s="238"/>
      <c r="AD105" s="238"/>
      <c r="AE105" s="238"/>
      <c r="AF105" s="238"/>
      <c r="AG105" s="238"/>
      <c r="AH105" s="238"/>
      <c r="AI105" s="238"/>
      <c r="AJ105" s="238"/>
    </row>
    <row r="106" spans="1:36" ht="27.75" customHeight="1" x14ac:dyDescent="0.25">
      <c r="A106" s="643" t="s">
        <v>586</v>
      </c>
      <c r="B106" s="643"/>
      <c r="C106" s="643"/>
      <c r="D106" s="643"/>
      <c r="E106" s="643"/>
      <c r="F106" s="643"/>
      <c r="G106" s="643"/>
      <c r="H106" s="643"/>
      <c r="I106" s="643"/>
      <c r="J106" s="643"/>
      <c r="K106" s="643"/>
      <c r="L106" s="643"/>
      <c r="M106" s="643"/>
      <c r="N106" s="643"/>
      <c r="O106" s="643"/>
      <c r="P106" s="643"/>
      <c r="Q106" s="643"/>
      <c r="R106" s="643"/>
      <c r="S106" s="643"/>
      <c r="T106" s="240" t="s">
        <v>101</v>
      </c>
      <c r="U106" s="24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240"/>
      <c r="AI106" s="240"/>
      <c r="AJ106" s="240"/>
    </row>
    <row r="107" spans="1:36" x14ac:dyDescent="0.25">
      <c r="A107" s="644" t="s">
        <v>102</v>
      </c>
      <c r="B107" s="644"/>
      <c r="C107" s="644"/>
      <c r="D107" s="644"/>
      <c r="E107" s="644"/>
      <c r="F107" s="644"/>
      <c r="G107" s="644"/>
      <c r="H107" s="644"/>
      <c r="I107" s="644"/>
      <c r="J107" s="644"/>
      <c r="K107" s="644"/>
      <c r="L107" s="644"/>
      <c r="M107" s="644"/>
      <c r="N107" s="644"/>
      <c r="O107" s="644"/>
      <c r="P107" s="644"/>
      <c r="Q107" s="644"/>
      <c r="R107" s="644"/>
      <c r="S107" s="644"/>
      <c r="T107" s="644" t="s">
        <v>103</v>
      </c>
      <c r="U107" s="644"/>
      <c r="V107" s="644"/>
      <c r="W107" s="644"/>
      <c r="X107" s="644"/>
      <c r="Y107" s="644"/>
      <c r="Z107" s="644"/>
      <c r="AA107" s="644"/>
      <c r="AB107" s="644"/>
      <c r="AC107" s="644"/>
      <c r="AD107" s="644"/>
      <c r="AE107" s="644"/>
      <c r="AF107" s="644"/>
      <c r="AG107" s="644"/>
      <c r="AH107" s="644"/>
      <c r="AI107" s="644"/>
      <c r="AJ107" s="644"/>
    </row>
    <row r="108" spans="1:36" ht="14.65" customHeight="1" x14ac:dyDescent="0.25">
      <c r="A108" s="637" t="s">
        <v>133</v>
      </c>
      <c r="B108" s="637"/>
      <c r="C108" s="637"/>
      <c r="D108" s="637"/>
      <c r="E108" s="637"/>
      <c r="F108" s="637"/>
      <c r="G108" s="637"/>
      <c r="H108" s="637"/>
      <c r="I108" s="637"/>
      <c r="J108" s="637"/>
      <c r="K108" s="637"/>
      <c r="L108" s="637"/>
      <c r="M108" s="637"/>
      <c r="N108" s="637"/>
      <c r="O108" s="637"/>
      <c r="P108" s="637"/>
      <c r="Q108" s="637"/>
      <c r="R108" s="637"/>
      <c r="S108" s="637"/>
      <c r="T108" s="637" t="s">
        <v>104</v>
      </c>
      <c r="U108" s="637"/>
      <c r="V108" s="637"/>
      <c r="W108" s="637"/>
      <c r="X108" s="637"/>
      <c r="Y108" s="637"/>
      <c r="Z108" s="637"/>
      <c r="AA108" s="637"/>
      <c r="AB108" s="637"/>
      <c r="AC108" s="637"/>
      <c r="AD108" s="637"/>
      <c r="AE108" s="637"/>
      <c r="AF108" s="637"/>
      <c r="AG108" s="637"/>
      <c r="AH108" s="637"/>
      <c r="AI108" s="637"/>
      <c r="AJ108" s="637"/>
    </row>
    <row r="109" spans="1:36" ht="14.65" customHeight="1" x14ac:dyDescent="0.25">
      <c r="A109" s="242" t="s">
        <v>132</v>
      </c>
      <c r="B109" s="242"/>
      <c r="C109" s="242"/>
      <c r="D109" s="242"/>
      <c r="E109" s="242"/>
      <c r="F109" s="242"/>
      <c r="G109" s="242"/>
      <c r="H109" s="242"/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635" t="s">
        <v>105</v>
      </c>
      <c r="U109" s="635"/>
      <c r="V109" s="635"/>
      <c r="W109" s="635"/>
      <c r="X109" s="635"/>
      <c r="Y109" s="635"/>
      <c r="Z109" s="635"/>
      <c r="AA109" s="635"/>
      <c r="AB109" s="635"/>
      <c r="AC109" s="635"/>
      <c r="AD109" s="635"/>
      <c r="AE109" s="635"/>
      <c r="AF109" s="635"/>
      <c r="AG109" s="635"/>
      <c r="AH109" s="635"/>
      <c r="AI109" s="635"/>
      <c r="AJ109" s="635"/>
    </row>
    <row r="110" spans="1:36" ht="15.75" x14ac:dyDescent="0.25">
      <c r="A110" s="627" t="s">
        <v>131</v>
      </c>
      <c r="B110" s="627"/>
      <c r="C110" s="627"/>
      <c r="D110" s="627"/>
      <c r="E110" s="627"/>
      <c r="F110" s="627"/>
      <c r="G110" s="627"/>
      <c r="H110" s="627"/>
      <c r="I110" s="627"/>
      <c r="J110" s="627"/>
      <c r="K110" s="627"/>
      <c r="L110" s="627"/>
      <c r="M110" s="627"/>
      <c r="N110" s="627"/>
      <c r="O110" s="627"/>
      <c r="P110" s="627"/>
      <c r="Q110" s="627"/>
      <c r="R110" s="627"/>
      <c r="S110" s="627"/>
      <c r="T110" s="627"/>
      <c r="U110" s="627"/>
      <c r="V110" s="627"/>
      <c r="W110" s="627"/>
      <c r="X110" s="627"/>
      <c r="Y110" s="627"/>
      <c r="Z110" s="627"/>
      <c r="AA110" s="627"/>
      <c r="AB110" s="627"/>
      <c r="AC110" s="627"/>
      <c r="AD110" s="627"/>
      <c r="AE110" s="627"/>
      <c r="AF110" s="627"/>
      <c r="AG110" s="627"/>
      <c r="AH110" s="627"/>
      <c r="AI110" s="627"/>
      <c r="AJ110" s="627"/>
    </row>
    <row r="111" spans="1:36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</row>
    <row r="112" spans="1:36" ht="15.75" x14ac:dyDescent="0.25">
      <c r="A112" s="14"/>
      <c r="B112" s="14"/>
      <c r="C112" s="14"/>
      <c r="D112" s="78" t="s">
        <v>440</v>
      </c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78" t="s">
        <v>443</v>
      </c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</row>
    <row r="113" spans="1:36" ht="10.5" customHeight="1" x14ac:dyDescent="0.25">
      <c r="A113" s="14"/>
      <c r="B113" s="14"/>
      <c r="C113" s="14"/>
      <c r="D113" s="634" t="s">
        <v>446</v>
      </c>
      <c r="E113" s="634"/>
      <c r="F113" s="634"/>
      <c r="G113" s="634"/>
      <c r="H113" s="634"/>
      <c r="I113" s="634"/>
      <c r="J113" s="634"/>
      <c r="K113" s="634"/>
      <c r="L113" s="634"/>
      <c r="M113" s="634"/>
      <c r="N113" s="634"/>
      <c r="O113" s="634"/>
      <c r="P113" s="634"/>
      <c r="Q113" s="634"/>
      <c r="R113" s="634"/>
      <c r="S113" s="634"/>
      <c r="T113" s="634"/>
      <c r="U113" s="14"/>
      <c r="V113" s="14"/>
      <c r="W113" s="14"/>
      <c r="X113" s="634" t="s">
        <v>615</v>
      </c>
      <c r="Y113" s="634"/>
      <c r="Z113" s="634"/>
      <c r="AA113" s="634"/>
      <c r="AB113" s="634"/>
      <c r="AC113" s="634"/>
      <c r="AD113" s="634"/>
      <c r="AE113" s="634"/>
      <c r="AF113" s="634"/>
      <c r="AG113" s="634"/>
      <c r="AH113" s="634"/>
      <c r="AI113" s="634"/>
      <c r="AJ113" s="634"/>
    </row>
    <row r="114" spans="1:36" ht="3.75" customHeight="1" x14ac:dyDescent="0.25">
      <c r="A114" s="14"/>
      <c r="B114" s="14"/>
      <c r="C114" s="14"/>
      <c r="D114" s="634"/>
      <c r="E114" s="634"/>
      <c r="F114" s="634"/>
      <c r="G114" s="634"/>
      <c r="H114" s="634"/>
      <c r="I114" s="634"/>
      <c r="J114" s="634"/>
      <c r="K114" s="634"/>
      <c r="L114" s="634"/>
      <c r="M114" s="634"/>
      <c r="N114" s="634"/>
      <c r="O114" s="634"/>
      <c r="P114" s="634"/>
      <c r="Q114" s="634"/>
      <c r="R114" s="634"/>
      <c r="S114" s="634"/>
      <c r="T114" s="634"/>
      <c r="U114" s="14"/>
      <c r="V114" s="14"/>
      <c r="W114" s="14"/>
      <c r="X114" s="634"/>
      <c r="Y114" s="634"/>
      <c r="Z114" s="634"/>
      <c r="AA114" s="634"/>
      <c r="AB114" s="634"/>
      <c r="AC114" s="634"/>
      <c r="AD114" s="634"/>
      <c r="AE114" s="634"/>
      <c r="AF114" s="634"/>
      <c r="AG114" s="634"/>
      <c r="AH114" s="634"/>
      <c r="AI114" s="634"/>
      <c r="AJ114" s="634"/>
    </row>
    <row r="115" spans="1:36" x14ac:dyDescent="0.25">
      <c r="A115" s="14"/>
      <c r="B115" s="14"/>
      <c r="C115" s="14"/>
      <c r="D115" s="634"/>
      <c r="E115" s="634"/>
      <c r="F115" s="634"/>
      <c r="G115" s="634"/>
      <c r="H115" s="634"/>
      <c r="I115" s="634"/>
      <c r="J115" s="634"/>
      <c r="K115" s="634"/>
      <c r="L115" s="634"/>
      <c r="M115" s="634"/>
      <c r="N115" s="634"/>
      <c r="O115" s="634"/>
      <c r="P115" s="634"/>
      <c r="Q115" s="634"/>
      <c r="R115" s="634"/>
      <c r="S115" s="634"/>
      <c r="T115" s="634"/>
      <c r="U115" s="14"/>
      <c r="V115" s="14"/>
      <c r="W115" s="14"/>
      <c r="X115" s="634"/>
      <c r="Y115" s="634"/>
      <c r="Z115" s="634"/>
      <c r="AA115" s="634"/>
      <c r="AB115" s="634"/>
      <c r="AC115" s="634"/>
      <c r="AD115" s="634"/>
      <c r="AE115" s="634"/>
      <c r="AF115" s="634"/>
      <c r="AG115" s="634"/>
      <c r="AH115" s="634"/>
      <c r="AI115" s="634"/>
      <c r="AJ115" s="634"/>
    </row>
    <row r="116" spans="1:36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634"/>
      <c r="Y116" s="634"/>
      <c r="Z116" s="634"/>
      <c r="AA116" s="634"/>
      <c r="AB116" s="634"/>
      <c r="AC116" s="634"/>
      <c r="AD116" s="634"/>
      <c r="AE116" s="634"/>
      <c r="AF116" s="634"/>
      <c r="AG116" s="634"/>
      <c r="AH116" s="634"/>
      <c r="AI116" s="634"/>
      <c r="AJ116" s="634"/>
    </row>
    <row r="117" spans="1:36" x14ac:dyDescent="0.25">
      <c r="A117" s="14"/>
      <c r="B117" s="14"/>
      <c r="C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634"/>
      <c r="Y117" s="634"/>
      <c r="Z117" s="634"/>
      <c r="AA117" s="634"/>
      <c r="AB117" s="634"/>
      <c r="AC117" s="634"/>
      <c r="AD117" s="634"/>
      <c r="AE117" s="634"/>
      <c r="AF117" s="634"/>
      <c r="AG117" s="634"/>
      <c r="AH117" s="634"/>
      <c r="AI117" s="634"/>
      <c r="AJ117" s="634"/>
    </row>
    <row r="118" spans="1:36" ht="15" customHeight="1" x14ac:dyDescent="0.25">
      <c r="A118" s="14"/>
      <c r="B118" s="14"/>
      <c r="C118" s="14"/>
      <c r="D118" s="78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14"/>
      <c r="V118" s="14"/>
      <c r="W118" s="14"/>
      <c r="X118" s="78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</row>
    <row r="119" spans="1:36" ht="22.5" customHeight="1" x14ac:dyDescent="0.25">
      <c r="A119" s="14"/>
      <c r="B119" s="14"/>
      <c r="C119" s="14"/>
      <c r="D119" s="78" t="s">
        <v>442</v>
      </c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4"/>
      <c r="V119" s="14"/>
      <c r="W119" s="14"/>
      <c r="X119" s="78" t="s">
        <v>444</v>
      </c>
      <c r="Y119" s="79"/>
      <c r="Z119" s="79"/>
      <c r="AA119" s="79"/>
      <c r="AB119" s="79"/>
      <c r="AC119" s="79"/>
      <c r="AD119" s="79"/>
      <c r="AE119" s="79"/>
      <c r="AF119" s="79"/>
      <c r="AG119" s="79"/>
      <c r="AH119" s="79"/>
      <c r="AI119" s="79"/>
      <c r="AJ119" s="79"/>
    </row>
    <row r="120" spans="1:36" x14ac:dyDescent="0.25">
      <c r="A120" s="14"/>
      <c r="B120" s="14"/>
      <c r="C120" s="14"/>
      <c r="D120" s="636" t="s">
        <v>441</v>
      </c>
      <c r="E120" s="636"/>
      <c r="F120" s="636"/>
      <c r="G120" s="636"/>
      <c r="H120" s="636"/>
      <c r="I120" s="636"/>
      <c r="J120" s="636"/>
      <c r="K120" s="636"/>
      <c r="L120" s="636"/>
      <c r="M120" s="636"/>
      <c r="N120" s="636"/>
      <c r="O120" s="636"/>
      <c r="P120" s="636"/>
      <c r="Q120" s="636"/>
      <c r="R120" s="636"/>
      <c r="S120" s="636"/>
      <c r="T120" s="636"/>
      <c r="U120" s="14"/>
      <c r="V120" s="14"/>
      <c r="W120" s="14"/>
      <c r="X120" s="636" t="s">
        <v>616</v>
      </c>
      <c r="Y120" s="636"/>
      <c r="Z120" s="636"/>
      <c r="AA120" s="636"/>
      <c r="AB120" s="636"/>
      <c r="AC120" s="636"/>
      <c r="AD120" s="636"/>
      <c r="AE120" s="636"/>
      <c r="AF120" s="636"/>
      <c r="AG120" s="636"/>
      <c r="AH120" s="636"/>
      <c r="AI120" s="636"/>
      <c r="AJ120" s="636"/>
    </row>
    <row r="121" spans="1:36" ht="21" customHeight="1" x14ac:dyDescent="0.25">
      <c r="A121" s="14"/>
      <c r="B121" s="14"/>
      <c r="C121" s="14"/>
      <c r="D121" s="636"/>
      <c r="E121" s="636"/>
      <c r="F121" s="636"/>
      <c r="G121" s="636"/>
      <c r="H121" s="636"/>
      <c r="I121" s="636"/>
      <c r="J121" s="636"/>
      <c r="K121" s="636"/>
      <c r="L121" s="636"/>
      <c r="M121" s="636"/>
      <c r="N121" s="636"/>
      <c r="O121" s="636"/>
      <c r="P121" s="636"/>
      <c r="Q121" s="636"/>
      <c r="R121" s="636"/>
      <c r="S121" s="636"/>
      <c r="T121" s="636"/>
      <c r="U121" s="14"/>
      <c r="V121" s="14"/>
      <c r="W121" s="14"/>
      <c r="X121" s="636"/>
      <c r="Y121" s="636"/>
      <c r="Z121" s="636"/>
      <c r="AA121" s="636"/>
      <c r="AB121" s="636"/>
      <c r="AC121" s="636"/>
      <c r="AD121" s="636"/>
      <c r="AE121" s="636"/>
      <c r="AF121" s="636"/>
      <c r="AG121" s="636"/>
      <c r="AH121" s="636"/>
      <c r="AI121" s="636"/>
      <c r="AJ121" s="636"/>
    </row>
    <row r="122" spans="1:36" x14ac:dyDescent="0.25">
      <c r="A122" s="14"/>
      <c r="B122" s="14"/>
      <c r="C122" s="14"/>
      <c r="D122" s="636"/>
      <c r="E122" s="636"/>
      <c r="F122" s="636"/>
      <c r="G122" s="636"/>
      <c r="H122" s="636"/>
      <c r="I122" s="636"/>
      <c r="J122" s="636"/>
      <c r="K122" s="636"/>
      <c r="L122" s="636"/>
      <c r="M122" s="636"/>
      <c r="N122" s="636"/>
      <c r="O122" s="636"/>
      <c r="P122" s="636"/>
      <c r="Q122" s="636"/>
      <c r="R122" s="636"/>
      <c r="S122" s="636"/>
      <c r="T122" s="636"/>
      <c r="U122" s="14"/>
      <c r="V122" s="14"/>
      <c r="W122" s="14"/>
      <c r="X122" s="636"/>
      <c r="Y122" s="636"/>
      <c r="Z122" s="636"/>
      <c r="AA122" s="636"/>
      <c r="AB122" s="636"/>
      <c r="AC122" s="636"/>
      <c r="AD122" s="636"/>
      <c r="AE122" s="636"/>
      <c r="AF122" s="636"/>
      <c r="AG122" s="636"/>
      <c r="AH122" s="636"/>
      <c r="AI122" s="636"/>
      <c r="AJ122" s="636"/>
    </row>
    <row r="123" spans="1:36" ht="15" customHeight="1" x14ac:dyDescent="0.25">
      <c r="A123" s="14"/>
      <c r="B123" s="14"/>
      <c r="C123" s="14"/>
      <c r="D123" s="14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</row>
    <row r="124" spans="1:36" ht="15.75" x14ac:dyDescent="0.25">
      <c r="A124" s="14"/>
      <c r="B124" s="14"/>
      <c r="C124" s="14"/>
      <c r="D124" s="78" t="s">
        <v>447</v>
      </c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78" t="s">
        <v>448</v>
      </c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</row>
    <row r="125" spans="1:36" ht="15" customHeight="1" x14ac:dyDescent="0.25">
      <c r="A125" s="14"/>
      <c r="B125" s="14"/>
      <c r="C125" s="14"/>
      <c r="D125" s="634" t="s">
        <v>617</v>
      </c>
      <c r="E125" s="634"/>
      <c r="F125" s="634"/>
      <c r="G125" s="634"/>
      <c r="H125" s="634"/>
      <c r="I125" s="634"/>
      <c r="J125" s="634"/>
      <c r="K125" s="634"/>
      <c r="L125" s="634"/>
      <c r="M125" s="634"/>
      <c r="N125" s="634"/>
      <c r="O125" s="634"/>
      <c r="P125" s="634"/>
      <c r="Q125" s="634"/>
      <c r="R125" s="634"/>
      <c r="S125" s="634"/>
      <c r="T125" s="14"/>
      <c r="U125" s="14"/>
      <c r="V125" s="14"/>
      <c r="W125" s="14"/>
      <c r="X125" s="634" t="s">
        <v>445</v>
      </c>
      <c r="Y125" s="634"/>
      <c r="Z125" s="634"/>
      <c r="AA125" s="634"/>
      <c r="AB125" s="634"/>
      <c r="AC125" s="634"/>
      <c r="AD125" s="634"/>
      <c r="AE125" s="634"/>
      <c r="AF125" s="634"/>
      <c r="AG125" s="634"/>
      <c r="AH125" s="634"/>
      <c r="AI125" s="634"/>
      <c r="AJ125" s="634"/>
    </row>
    <row r="126" spans="1:36" x14ac:dyDescent="0.25">
      <c r="A126" s="14"/>
      <c r="B126" s="14"/>
      <c r="C126" s="14"/>
      <c r="D126" s="634"/>
      <c r="E126" s="634"/>
      <c r="F126" s="634"/>
      <c r="G126" s="634"/>
      <c r="H126" s="634"/>
      <c r="I126" s="634"/>
      <c r="J126" s="634"/>
      <c r="K126" s="634"/>
      <c r="L126" s="634"/>
      <c r="M126" s="634"/>
      <c r="N126" s="634"/>
      <c r="O126" s="634"/>
      <c r="P126" s="634"/>
      <c r="Q126" s="634"/>
      <c r="R126" s="634"/>
      <c r="S126" s="634"/>
      <c r="T126" s="14"/>
      <c r="U126" s="14"/>
      <c r="V126" s="14"/>
      <c r="W126" s="14"/>
      <c r="X126" s="634"/>
      <c r="Y126" s="634"/>
      <c r="Z126" s="634"/>
      <c r="AA126" s="634"/>
      <c r="AB126" s="634"/>
      <c r="AC126" s="634"/>
      <c r="AD126" s="634"/>
      <c r="AE126" s="634"/>
      <c r="AF126" s="634"/>
      <c r="AG126" s="634"/>
      <c r="AH126" s="634"/>
      <c r="AI126" s="634"/>
      <c r="AJ126" s="634"/>
    </row>
    <row r="127" spans="1:36" x14ac:dyDescent="0.25">
      <c r="A127" s="14"/>
      <c r="B127" s="14"/>
      <c r="C127" s="14"/>
      <c r="D127" s="634"/>
      <c r="E127" s="634"/>
      <c r="F127" s="634"/>
      <c r="G127" s="634"/>
      <c r="H127" s="634"/>
      <c r="I127" s="634"/>
      <c r="J127" s="634"/>
      <c r="K127" s="634"/>
      <c r="L127" s="634"/>
      <c r="M127" s="634"/>
      <c r="N127" s="634"/>
      <c r="O127" s="634"/>
      <c r="P127" s="634"/>
      <c r="Q127" s="634"/>
      <c r="R127" s="634"/>
      <c r="S127" s="634"/>
      <c r="T127" s="14"/>
      <c r="U127" s="14"/>
      <c r="V127" s="14"/>
      <c r="W127" s="14"/>
      <c r="X127" s="634"/>
      <c r="Y127" s="634"/>
      <c r="Z127" s="634"/>
      <c r="AA127" s="634"/>
      <c r="AB127" s="634"/>
      <c r="AC127" s="634"/>
      <c r="AD127" s="634"/>
      <c r="AE127" s="634"/>
      <c r="AF127" s="634"/>
      <c r="AG127" s="634"/>
      <c r="AH127" s="634"/>
      <c r="AI127" s="634"/>
      <c r="AJ127" s="634"/>
    </row>
    <row r="128" spans="1:36" ht="19.5" customHeight="1" x14ac:dyDescent="0.25">
      <c r="A128" s="14"/>
      <c r="B128" s="14"/>
      <c r="C128" s="14"/>
      <c r="D128" s="634"/>
      <c r="E128" s="634"/>
      <c r="F128" s="634"/>
      <c r="G128" s="634"/>
      <c r="H128" s="634"/>
      <c r="I128" s="634"/>
      <c r="J128" s="634"/>
      <c r="K128" s="634"/>
      <c r="L128" s="634"/>
      <c r="M128" s="634"/>
      <c r="N128" s="634"/>
      <c r="O128" s="634"/>
      <c r="P128" s="634"/>
      <c r="Q128" s="634"/>
      <c r="R128" s="634"/>
      <c r="S128" s="63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</row>
    <row r="129" spans="1:37" ht="21" customHeight="1" x14ac:dyDescent="0.3">
      <c r="A129" s="80" t="s">
        <v>876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</row>
    <row r="130" spans="1:37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</row>
    <row r="131" spans="1:37" ht="15.75" hidden="1" thickBot="1" x14ac:dyDescent="0.3"/>
    <row r="132" spans="1:37" ht="15.75" hidden="1" thickBot="1" x14ac:dyDescent="0.3">
      <c r="A132" s="81" t="s">
        <v>825</v>
      </c>
      <c r="B132" s="81"/>
      <c r="C132" s="81"/>
      <c r="D132" s="81"/>
      <c r="E132" s="81"/>
      <c r="F132" s="82">
        <f>Курс_прайса*Региональная_наценка_Trend*Розничная_наценка_Trend*Дилерская_наценка_Trend*(1-ЦУ_Trend)</f>
        <v>59.672843999999998</v>
      </c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</row>
    <row r="133" spans="1:37" hidden="1" x14ac:dyDescent="0.25">
      <c r="A133" s="81" t="s">
        <v>107</v>
      </c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</row>
    <row r="134" spans="1:37" ht="15.75" hidden="1" thickBot="1" x14ac:dyDescent="0.3">
      <c r="A134" s="81" t="s">
        <v>108</v>
      </c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</row>
    <row r="135" spans="1:37" hidden="1" x14ac:dyDescent="0.25">
      <c r="A135" s="94" t="s">
        <v>106</v>
      </c>
      <c r="B135" s="95">
        <v>1750</v>
      </c>
      <c r="C135" s="95">
        <v>1875</v>
      </c>
      <c r="D135" s="95">
        <v>2000</v>
      </c>
      <c r="E135" s="95">
        <v>2125</v>
      </c>
      <c r="F135" s="95">
        <v>2250</v>
      </c>
      <c r="G135" s="95">
        <v>2375</v>
      </c>
      <c r="H135" s="95">
        <v>2500</v>
      </c>
      <c r="I135" s="95">
        <v>2625</v>
      </c>
      <c r="J135" s="95">
        <v>2750</v>
      </c>
      <c r="K135" s="95">
        <v>2875</v>
      </c>
      <c r="L135" s="95">
        <v>3000</v>
      </c>
      <c r="M135" s="95">
        <v>3125</v>
      </c>
      <c r="N135" s="95">
        <v>3250</v>
      </c>
      <c r="O135" s="95">
        <v>3375</v>
      </c>
      <c r="P135" s="95">
        <v>3500</v>
      </c>
      <c r="Q135" s="95">
        <v>3625</v>
      </c>
      <c r="R135" s="95">
        <v>3750</v>
      </c>
      <c r="S135" s="95">
        <v>3875</v>
      </c>
      <c r="T135" s="95">
        <v>4000</v>
      </c>
      <c r="U135" s="95">
        <v>4125</v>
      </c>
      <c r="V135" s="95">
        <v>4250</v>
      </c>
      <c r="W135" s="95">
        <v>4375</v>
      </c>
      <c r="X135" s="95">
        <v>4500</v>
      </c>
      <c r="Y135" s="95">
        <v>4625</v>
      </c>
      <c r="Z135" s="95">
        <v>4750</v>
      </c>
      <c r="AA135" s="95">
        <v>4875</v>
      </c>
      <c r="AB135" s="95">
        <v>5000</v>
      </c>
      <c r="AC135" s="95">
        <v>5125</v>
      </c>
      <c r="AD135" s="95">
        <v>5250</v>
      </c>
      <c r="AE135" s="95">
        <v>5375</v>
      </c>
      <c r="AF135" s="95">
        <v>5500</v>
      </c>
      <c r="AG135" s="95">
        <v>5625</v>
      </c>
      <c r="AH135" s="95">
        <v>5750</v>
      </c>
      <c r="AI135" s="95">
        <v>5875</v>
      </c>
      <c r="AJ135" s="96">
        <v>6000</v>
      </c>
      <c r="AK135" s="81"/>
    </row>
    <row r="136" spans="1:37" hidden="1" x14ac:dyDescent="0.25">
      <c r="A136" s="97">
        <v>1750</v>
      </c>
      <c r="B136" s="84">
        <v>1392</v>
      </c>
      <c r="C136" s="84">
        <v>1424</v>
      </c>
      <c r="D136" s="84">
        <v>1453</v>
      </c>
      <c r="E136" s="84">
        <v>1504</v>
      </c>
      <c r="F136" s="84">
        <v>1558</v>
      </c>
      <c r="G136" s="84">
        <v>1680</v>
      </c>
      <c r="H136" s="84">
        <v>1721</v>
      </c>
      <c r="I136" s="84">
        <v>1766</v>
      </c>
      <c r="J136" s="84">
        <v>1814</v>
      </c>
      <c r="K136" s="84">
        <v>1792</v>
      </c>
      <c r="L136" s="84">
        <v>1817</v>
      </c>
      <c r="M136" s="84">
        <v>1923</v>
      </c>
      <c r="N136" s="84">
        <v>2083</v>
      </c>
      <c r="O136" s="84">
        <v>2236</v>
      </c>
      <c r="P136" s="84">
        <v>2393</v>
      </c>
      <c r="Q136" s="84">
        <v>2505</v>
      </c>
      <c r="R136" s="84">
        <v>2460</v>
      </c>
      <c r="S136" s="84">
        <v>2566</v>
      </c>
      <c r="T136" s="84">
        <v>2726</v>
      </c>
      <c r="U136" s="84">
        <v>2783</v>
      </c>
      <c r="V136" s="84">
        <v>2732</v>
      </c>
      <c r="W136" s="84">
        <v>2873</v>
      </c>
      <c r="X136" s="84">
        <v>3020</v>
      </c>
      <c r="Y136" s="84">
        <v>3065</v>
      </c>
      <c r="Z136" s="84">
        <v>3004</v>
      </c>
      <c r="AA136" s="84">
        <v>3151</v>
      </c>
      <c r="AB136" s="84">
        <v>3286</v>
      </c>
      <c r="AC136" s="84">
        <v>3356</v>
      </c>
      <c r="AD136" s="84">
        <v>3356</v>
      </c>
      <c r="AE136" s="84">
        <v>3427</v>
      </c>
      <c r="AF136" s="84">
        <v>3641</v>
      </c>
      <c r="AG136" s="84">
        <v>3862</v>
      </c>
      <c r="AH136" s="84">
        <v>3823</v>
      </c>
      <c r="AI136" s="84">
        <v>3894</v>
      </c>
      <c r="AJ136" s="98">
        <v>4082</v>
      </c>
      <c r="AK136" s="81"/>
    </row>
    <row r="137" spans="1:37" hidden="1" x14ac:dyDescent="0.25">
      <c r="A137" s="97">
        <v>1875</v>
      </c>
      <c r="B137" s="84">
        <v>1437</v>
      </c>
      <c r="C137" s="84">
        <v>1462</v>
      </c>
      <c r="D137" s="84">
        <v>1566</v>
      </c>
      <c r="E137" s="84">
        <v>1629</v>
      </c>
      <c r="F137" s="84">
        <v>1680</v>
      </c>
      <c r="G137" s="84">
        <v>1770</v>
      </c>
      <c r="H137" s="84">
        <v>1811</v>
      </c>
      <c r="I137" s="84">
        <v>1901</v>
      </c>
      <c r="J137" s="84">
        <v>1908</v>
      </c>
      <c r="K137" s="84">
        <v>1958</v>
      </c>
      <c r="L137" s="84">
        <v>1948</v>
      </c>
      <c r="M137" s="84">
        <v>2063</v>
      </c>
      <c r="N137" s="84">
        <v>2227</v>
      </c>
      <c r="O137" s="84">
        <v>2395</v>
      </c>
      <c r="P137" s="84">
        <v>2563</v>
      </c>
      <c r="Q137" s="84">
        <v>2547</v>
      </c>
      <c r="R137" s="84">
        <v>2502</v>
      </c>
      <c r="S137" s="84">
        <v>2608</v>
      </c>
      <c r="T137" s="84">
        <v>2771</v>
      </c>
      <c r="U137" s="84">
        <v>2828</v>
      </c>
      <c r="V137" s="84">
        <v>2777</v>
      </c>
      <c r="W137" s="84">
        <v>2915</v>
      </c>
      <c r="X137" s="84">
        <v>3059</v>
      </c>
      <c r="Y137" s="84">
        <v>3110</v>
      </c>
      <c r="Z137" s="84">
        <v>3043</v>
      </c>
      <c r="AA137" s="84">
        <v>3187</v>
      </c>
      <c r="AB137" s="84">
        <v>3331</v>
      </c>
      <c r="AC137" s="84">
        <v>3398</v>
      </c>
      <c r="AD137" s="84">
        <v>3398</v>
      </c>
      <c r="AE137" s="84">
        <v>3465</v>
      </c>
      <c r="AF137" s="84">
        <v>3679</v>
      </c>
      <c r="AG137" s="84">
        <v>3903</v>
      </c>
      <c r="AH137" s="84">
        <v>3862</v>
      </c>
      <c r="AI137" s="84">
        <v>3932</v>
      </c>
      <c r="AJ137" s="98">
        <v>4121</v>
      </c>
      <c r="AK137" s="81"/>
    </row>
    <row r="138" spans="1:37" hidden="1" x14ac:dyDescent="0.25">
      <c r="A138" s="97">
        <v>2000</v>
      </c>
      <c r="B138" s="84">
        <v>1478</v>
      </c>
      <c r="C138" s="84">
        <v>1579</v>
      </c>
      <c r="D138" s="84">
        <v>1663</v>
      </c>
      <c r="E138" s="84">
        <v>1559</v>
      </c>
      <c r="F138" s="84">
        <v>1581</v>
      </c>
      <c r="G138" s="84">
        <v>1507</v>
      </c>
      <c r="H138" s="84">
        <v>1609</v>
      </c>
      <c r="I138" s="84">
        <v>1674</v>
      </c>
      <c r="J138" s="84">
        <v>1764</v>
      </c>
      <c r="K138" s="84">
        <v>1935</v>
      </c>
      <c r="L138" s="84">
        <v>2047</v>
      </c>
      <c r="M138" s="84">
        <v>2084</v>
      </c>
      <c r="N138" s="84">
        <v>2115</v>
      </c>
      <c r="O138" s="84">
        <v>2240</v>
      </c>
      <c r="P138" s="84">
        <v>2358</v>
      </c>
      <c r="Q138" s="84">
        <v>2588</v>
      </c>
      <c r="R138" s="84">
        <v>2614</v>
      </c>
      <c r="S138" s="84">
        <v>2726</v>
      </c>
      <c r="T138" s="84">
        <v>2809</v>
      </c>
      <c r="U138" s="84">
        <v>2895</v>
      </c>
      <c r="V138" s="84">
        <v>2873</v>
      </c>
      <c r="W138" s="84">
        <v>3043</v>
      </c>
      <c r="X138" s="84">
        <v>3100</v>
      </c>
      <c r="Y138" s="84">
        <v>3183</v>
      </c>
      <c r="Z138" s="84">
        <v>3174</v>
      </c>
      <c r="AA138" s="84">
        <v>3334</v>
      </c>
      <c r="AB138" s="84">
        <v>3366</v>
      </c>
      <c r="AC138" s="84">
        <v>3475</v>
      </c>
      <c r="AD138" s="84">
        <v>3545</v>
      </c>
      <c r="AE138" s="84">
        <v>3612</v>
      </c>
      <c r="AF138" s="84">
        <v>3670</v>
      </c>
      <c r="AG138" s="84">
        <v>3827</v>
      </c>
      <c r="AH138" s="84">
        <v>3900</v>
      </c>
      <c r="AI138" s="84">
        <v>4095</v>
      </c>
      <c r="AJ138" s="98">
        <v>3958</v>
      </c>
      <c r="AK138" s="81"/>
    </row>
    <row r="139" spans="1:37" hidden="1" x14ac:dyDescent="0.25">
      <c r="A139" s="97">
        <v>2125</v>
      </c>
      <c r="B139" s="84">
        <v>1619</v>
      </c>
      <c r="C139" s="84">
        <v>1646</v>
      </c>
      <c r="D139" s="84">
        <v>1553</v>
      </c>
      <c r="E139" s="84">
        <v>1566</v>
      </c>
      <c r="F139" s="84">
        <v>1600</v>
      </c>
      <c r="G139" s="84">
        <v>1525</v>
      </c>
      <c r="H139" s="84">
        <v>1615</v>
      </c>
      <c r="I139" s="84">
        <v>1684</v>
      </c>
      <c r="J139" s="84">
        <v>1777</v>
      </c>
      <c r="K139" s="84">
        <v>1879</v>
      </c>
      <c r="L139" s="84">
        <v>1976</v>
      </c>
      <c r="M139" s="84">
        <v>2078</v>
      </c>
      <c r="N139" s="84">
        <v>2115</v>
      </c>
      <c r="O139" s="84">
        <v>2109</v>
      </c>
      <c r="P139" s="84">
        <v>2215</v>
      </c>
      <c r="Q139" s="84">
        <v>2544</v>
      </c>
      <c r="R139" s="84">
        <v>2585</v>
      </c>
      <c r="S139" s="84">
        <v>2611</v>
      </c>
      <c r="T139" s="84">
        <v>2694</v>
      </c>
      <c r="U139" s="84">
        <v>2838</v>
      </c>
      <c r="V139" s="84">
        <v>2870</v>
      </c>
      <c r="W139" s="84">
        <v>2873</v>
      </c>
      <c r="X139" s="84">
        <v>2966</v>
      </c>
      <c r="Y139" s="84">
        <v>3148</v>
      </c>
      <c r="Z139" s="84">
        <v>3206</v>
      </c>
      <c r="AA139" s="84">
        <v>3228</v>
      </c>
      <c r="AB139" s="84">
        <v>3279</v>
      </c>
      <c r="AC139" s="84">
        <v>3343</v>
      </c>
      <c r="AD139" s="84">
        <v>3484</v>
      </c>
      <c r="AE139" s="84">
        <v>3734</v>
      </c>
      <c r="AF139" s="84">
        <v>3471</v>
      </c>
      <c r="AG139" s="84">
        <v>3683</v>
      </c>
      <c r="AH139" s="84">
        <v>3827</v>
      </c>
      <c r="AI139" s="84">
        <v>4274</v>
      </c>
      <c r="AJ139" s="98">
        <v>3772</v>
      </c>
      <c r="AK139" s="81"/>
    </row>
    <row r="140" spans="1:37" hidden="1" x14ac:dyDescent="0.25">
      <c r="A140" s="97">
        <v>2250</v>
      </c>
      <c r="B140" s="84">
        <v>1673</v>
      </c>
      <c r="C140" s="84">
        <v>1581</v>
      </c>
      <c r="D140" s="84">
        <v>1581</v>
      </c>
      <c r="E140" s="84">
        <v>1581</v>
      </c>
      <c r="F140" s="84">
        <v>1612</v>
      </c>
      <c r="G140" s="84">
        <v>1556</v>
      </c>
      <c r="H140" s="84">
        <v>1615</v>
      </c>
      <c r="I140" s="84">
        <v>1677</v>
      </c>
      <c r="J140" s="84">
        <v>1786</v>
      </c>
      <c r="K140" s="84">
        <v>1854</v>
      </c>
      <c r="L140" s="84">
        <v>1957</v>
      </c>
      <c r="M140" s="84">
        <v>2056</v>
      </c>
      <c r="N140" s="84">
        <v>2162</v>
      </c>
      <c r="O140" s="84">
        <v>2109</v>
      </c>
      <c r="P140" s="84">
        <v>2251</v>
      </c>
      <c r="Q140" s="84">
        <v>2521</v>
      </c>
      <c r="R140" s="84">
        <v>2588</v>
      </c>
      <c r="S140" s="84">
        <v>2534</v>
      </c>
      <c r="T140" s="84">
        <v>2640</v>
      </c>
      <c r="U140" s="84">
        <v>2710</v>
      </c>
      <c r="V140" s="84">
        <v>2835</v>
      </c>
      <c r="W140" s="84">
        <v>2793</v>
      </c>
      <c r="X140" s="84">
        <v>2902</v>
      </c>
      <c r="Y140" s="84">
        <v>3059</v>
      </c>
      <c r="Z140" s="84">
        <v>3183</v>
      </c>
      <c r="AA140" s="84">
        <v>3126</v>
      </c>
      <c r="AB140" s="84">
        <v>3212</v>
      </c>
      <c r="AC140" s="84">
        <v>3295</v>
      </c>
      <c r="AD140" s="84">
        <v>3529</v>
      </c>
      <c r="AE140" s="84">
        <v>3807</v>
      </c>
      <c r="AF140" s="84">
        <v>3481</v>
      </c>
      <c r="AG140" s="84">
        <v>3635</v>
      </c>
      <c r="AH140" s="84">
        <v>3881</v>
      </c>
      <c r="AI140" s="84">
        <v>4354</v>
      </c>
      <c r="AJ140" s="98">
        <v>3785</v>
      </c>
      <c r="AK140" s="81"/>
    </row>
    <row r="141" spans="1:37" hidden="1" x14ac:dyDescent="0.25">
      <c r="A141" s="97">
        <v>2375</v>
      </c>
      <c r="B141" s="84">
        <v>1713</v>
      </c>
      <c r="C141" s="84">
        <v>1612</v>
      </c>
      <c r="D141" s="84">
        <v>1693</v>
      </c>
      <c r="E141" s="84">
        <v>1724</v>
      </c>
      <c r="F141" s="84">
        <v>1746</v>
      </c>
      <c r="G141" s="84">
        <v>1677</v>
      </c>
      <c r="H141" s="84">
        <v>1662</v>
      </c>
      <c r="I141" s="84">
        <v>1743</v>
      </c>
      <c r="J141" s="84">
        <v>1774</v>
      </c>
      <c r="K141" s="84">
        <v>1948</v>
      </c>
      <c r="L141" s="84">
        <v>2044</v>
      </c>
      <c r="M141" s="84">
        <v>2159</v>
      </c>
      <c r="N141" s="84">
        <v>2320</v>
      </c>
      <c r="O141" s="84">
        <v>2112</v>
      </c>
      <c r="P141" s="84">
        <v>2464</v>
      </c>
      <c r="Q141" s="84">
        <v>2604</v>
      </c>
      <c r="R141" s="84">
        <v>2735</v>
      </c>
      <c r="S141" s="84">
        <v>2588</v>
      </c>
      <c r="T141" s="84">
        <v>2697</v>
      </c>
      <c r="U141" s="84">
        <v>2822</v>
      </c>
      <c r="V141" s="84">
        <v>2963</v>
      </c>
      <c r="W141" s="84">
        <v>2838</v>
      </c>
      <c r="X141" s="84">
        <v>2931</v>
      </c>
      <c r="Y141" s="84">
        <v>3107</v>
      </c>
      <c r="Z141" s="84">
        <v>3289</v>
      </c>
      <c r="AA141" s="84">
        <v>3023</v>
      </c>
      <c r="AB141" s="84">
        <v>3142</v>
      </c>
      <c r="AC141" s="84">
        <v>3363</v>
      </c>
      <c r="AD141" s="84">
        <v>3673</v>
      </c>
      <c r="AE141" s="84">
        <v>4239</v>
      </c>
      <c r="AF141" s="84">
        <v>3718</v>
      </c>
      <c r="AG141" s="84">
        <v>3948</v>
      </c>
      <c r="AH141" s="84">
        <v>4258</v>
      </c>
      <c r="AI141" s="84">
        <v>4722</v>
      </c>
      <c r="AJ141" s="98">
        <v>4086</v>
      </c>
      <c r="AK141" s="81"/>
    </row>
    <row r="142" spans="1:37" hidden="1" x14ac:dyDescent="0.25">
      <c r="A142" s="97">
        <v>2500</v>
      </c>
      <c r="B142" s="84">
        <v>1831</v>
      </c>
      <c r="C142" s="84">
        <v>1730</v>
      </c>
      <c r="D142" s="84">
        <v>1817</v>
      </c>
      <c r="E142" s="84">
        <v>1845</v>
      </c>
      <c r="F142" s="84">
        <v>1870</v>
      </c>
      <c r="G142" s="84">
        <v>1994</v>
      </c>
      <c r="H142" s="84">
        <v>1749</v>
      </c>
      <c r="I142" s="84">
        <v>1854</v>
      </c>
      <c r="J142" s="84">
        <v>1994</v>
      </c>
      <c r="K142" s="84">
        <v>1976</v>
      </c>
      <c r="L142" s="84">
        <v>2081</v>
      </c>
      <c r="M142" s="84">
        <v>2230</v>
      </c>
      <c r="N142" s="84">
        <v>2420</v>
      </c>
      <c r="O142" s="84">
        <v>2950</v>
      </c>
      <c r="P142" s="84">
        <v>3087</v>
      </c>
      <c r="Q142" s="84">
        <v>3071</v>
      </c>
      <c r="R142" s="84">
        <v>3139</v>
      </c>
      <c r="S142" s="84">
        <v>3215</v>
      </c>
      <c r="T142" s="84">
        <v>3257</v>
      </c>
      <c r="U142" s="84">
        <v>3334</v>
      </c>
      <c r="V142" s="84">
        <v>3414</v>
      </c>
      <c r="W142" s="84">
        <v>3481</v>
      </c>
      <c r="X142" s="84">
        <v>3679</v>
      </c>
      <c r="Y142" s="84">
        <v>3791</v>
      </c>
      <c r="Z142" s="84">
        <v>3779</v>
      </c>
      <c r="AA142" s="84">
        <v>3961</v>
      </c>
      <c r="AB142" s="84">
        <v>4038</v>
      </c>
      <c r="AC142" s="84">
        <v>4124</v>
      </c>
      <c r="AD142" s="84">
        <v>4204</v>
      </c>
      <c r="AE142" s="84">
        <v>4370</v>
      </c>
      <c r="AF142" s="84">
        <v>4642</v>
      </c>
      <c r="AG142" s="84">
        <v>4729</v>
      </c>
      <c r="AH142" s="84">
        <v>4815</v>
      </c>
      <c r="AI142" s="84">
        <v>5001</v>
      </c>
      <c r="AJ142" s="98">
        <v>5087</v>
      </c>
      <c r="AK142" s="81"/>
    </row>
    <row r="143" spans="1:37" hidden="1" x14ac:dyDescent="0.25">
      <c r="A143" s="97">
        <v>2625</v>
      </c>
      <c r="B143" s="84">
        <v>1871</v>
      </c>
      <c r="C143" s="84">
        <v>1764</v>
      </c>
      <c r="D143" s="84">
        <v>1833</v>
      </c>
      <c r="E143" s="84">
        <v>1864</v>
      </c>
      <c r="F143" s="84">
        <v>1895</v>
      </c>
      <c r="G143" s="84">
        <v>2059</v>
      </c>
      <c r="H143" s="84">
        <v>1767</v>
      </c>
      <c r="I143" s="84">
        <v>1861</v>
      </c>
      <c r="J143" s="84">
        <v>2019</v>
      </c>
      <c r="K143" s="84">
        <v>2013</v>
      </c>
      <c r="L143" s="84">
        <v>2122</v>
      </c>
      <c r="M143" s="84">
        <v>2234</v>
      </c>
      <c r="N143" s="84">
        <v>2627</v>
      </c>
      <c r="O143" s="84">
        <v>2988</v>
      </c>
      <c r="P143" s="84">
        <v>3100</v>
      </c>
      <c r="Q143" s="84">
        <v>3167</v>
      </c>
      <c r="R143" s="84">
        <v>3180</v>
      </c>
      <c r="S143" s="84">
        <v>3347</v>
      </c>
      <c r="T143" s="84">
        <v>3363</v>
      </c>
      <c r="U143" s="84">
        <v>3391</v>
      </c>
      <c r="V143" s="84">
        <v>3462</v>
      </c>
      <c r="W143" s="84">
        <v>3558</v>
      </c>
      <c r="X143" s="84">
        <v>3734</v>
      </c>
      <c r="Y143" s="84">
        <v>3839</v>
      </c>
      <c r="Z143" s="84">
        <v>3884</v>
      </c>
      <c r="AA143" s="84">
        <v>4066</v>
      </c>
      <c r="AB143" s="84">
        <v>4236</v>
      </c>
      <c r="AC143" s="84">
        <v>4233</v>
      </c>
      <c r="AD143" s="84">
        <v>4306</v>
      </c>
      <c r="AE143" s="84">
        <v>4575</v>
      </c>
      <c r="AF143" s="84">
        <v>4770</v>
      </c>
      <c r="AG143" s="84">
        <v>4850</v>
      </c>
      <c r="AH143" s="84">
        <v>4940</v>
      </c>
      <c r="AI143" s="84">
        <v>5238</v>
      </c>
      <c r="AJ143" s="98">
        <v>5221</v>
      </c>
      <c r="AK143" s="81"/>
    </row>
    <row r="144" spans="1:37" hidden="1" x14ac:dyDescent="0.25">
      <c r="A144" s="97">
        <v>2750</v>
      </c>
      <c r="B144" s="84">
        <v>1932</v>
      </c>
      <c r="C144" s="84">
        <v>1823</v>
      </c>
      <c r="D144" s="84">
        <v>1839</v>
      </c>
      <c r="E144" s="84">
        <v>1876</v>
      </c>
      <c r="F144" s="84">
        <v>1892</v>
      </c>
      <c r="G144" s="84">
        <v>2053</v>
      </c>
      <c r="H144" s="84">
        <v>1798</v>
      </c>
      <c r="I144" s="84">
        <v>1895</v>
      </c>
      <c r="J144" s="84">
        <v>2044</v>
      </c>
      <c r="K144" s="84">
        <v>2009</v>
      </c>
      <c r="L144" s="84">
        <v>2103</v>
      </c>
      <c r="M144" s="84">
        <v>2428</v>
      </c>
      <c r="N144" s="84">
        <v>2627</v>
      </c>
      <c r="O144" s="84">
        <v>3017</v>
      </c>
      <c r="P144" s="84">
        <v>3174</v>
      </c>
      <c r="Q144" s="84">
        <v>3148</v>
      </c>
      <c r="R144" s="84">
        <v>3177</v>
      </c>
      <c r="S144" s="84">
        <v>3414</v>
      </c>
      <c r="T144" s="84">
        <v>3471</v>
      </c>
      <c r="U144" s="84">
        <v>3503</v>
      </c>
      <c r="V144" s="84">
        <v>3545</v>
      </c>
      <c r="W144" s="84">
        <v>3676</v>
      </c>
      <c r="X144" s="84">
        <v>3836</v>
      </c>
      <c r="Y144" s="84">
        <v>3855</v>
      </c>
      <c r="Z144" s="84">
        <v>3903</v>
      </c>
      <c r="AA144" s="84">
        <v>4140</v>
      </c>
      <c r="AB144" s="84">
        <v>4271</v>
      </c>
      <c r="AC144" s="84">
        <v>4345</v>
      </c>
      <c r="AD144" s="84">
        <v>4447</v>
      </c>
      <c r="AE144" s="84">
        <v>4703</v>
      </c>
      <c r="AF144" s="84">
        <v>4796</v>
      </c>
      <c r="AG144" s="84">
        <v>4934</v>
      </c>
      <c r="AH144" s="84">
        <v>5074</v>
      </c>
      <c r="AI144" s="84">
        <v>5378</v>
      </c>
      <c r="AJ144" s="98">
        <v>5317</v>
      </c>
      <c r="AK144" s="81"/>
    </row>
    <row r="145" spans="1:37" hidden="1" x14ac:dyDescent="0.25">
      <c r="A145" s="97">
        <v>2875</v>
      </c>
      <c r="B145" s="84">
        <v>2120</v>
      </c>
      <c r="C145" s="84">
        <v>1997</v>
      </c>
      <c r="D145" s="84">
        <v>2103</v>
      </c>
      <c r="E145" s="84">
        <v>2140</v>
      </c>
      <c r="F145" s="84">
        <v>2190</v>
      </c>
      <c r="G145" s="84">
        <v>2255</v>
      </c>
      <c r="H145" s="84">
        <v>2047</v>
      </c>
      <c r="I145" s="84">
        <v>2143</v>
      </c>
      <c r="J145" s="84">
        <v>2325</v>
      </c>
      <c r="K145" s="84">
        <v>2374</v>
      </c>
      <c r="L145" s="84">
        <v>2915</v>
      </c>
      <c r="M145" s="84">
        <v>2963</v>
      </c>
      <c r="N145" s="84">
        <v>2988</v>
      </c>
      <c r="O145" s="84">
        <v>3171</v>
      </c>
      <c r="P145" s="84">
        <v>3334</v>
      </c>
      <c r="Q145" s="84">
        <v>3372</v>
      </c>
      <c r="R145" s="84">
        <v>3452</v>
      </c>
      <c r="S145" s="84">
        <v>3542</v>
      </c>
      <c r="T145" s="84">
        <v>3862</v>
      </c>
      <c r="U145" s="84">
        <v>3836</v>
      </c>
      <c r="V145" s="84">
        <v>3836</v>
      </c>
      <c r="W145" s="84">
        <v>3954</v>
      </c>
      <c r="X145" s="84">
        <v>4105</v>
      </c>
      <c r="Y145" s="84">
        <v>4162</v>
      </c>
      <c r="Z145" s="84">
        <v>4258</v>
      </c>
      <c r="AA145" s="84">
        <v>4329</v>
      </c>
      <c r="AB145" s="84">
        <v>4511</v>
      </c>
      <c r="AC145" s="84">
        <v>4687</v>
      </c>
      <c r="AD145" s="84">
        <v>4780</v>
      </c>
      <c r="AE145" s="84">
        <v>4975</v>
      </c>
      <c r="AF145" s="84">
        <v>5173</v>
      </c>
      <c r="AG145" s="84">
        <v>5330</v>
      </c>
      <c r="AH145" s="84">
        <v>5420</v>
      </c>
      <c r="AI145" s="84">
        <v>5580</v>
      </c>
      <c r="AJ145" s="98">
        <v>5794</v>
      </c>
      <c r="AK145" s="81"/>
    </row>
    <row r="146" spans="1:37" hidden="1" x14ac:dyDescent="0.25">
      <c r="A146" s="97">
        <v>3000</v>
      </c>
      <c r="B146" s="84">
        <v>2177</v>
      </c>
      <c r="C146" s="84">
        <v>2056</v>
      </c>
      <c r="D146" s="84">
        <v>2156</v>
      </c>
      <c r="E146" s="84">
        <v>2193</v>
      </c>
      <c r="F146" s="84">
        <v>2202</v>
      </c>
      <c r="G146" s="84">
        <v>2373</v>
      </c>
      <c r="H146" s="84">
        <v>2538</v>
      </c>
      <c r="I146" s="84">
        <v>2476</v>
      </c>
      <c r="J146" s="84">
        <v>2726</v>
      </c>
      <c r="K146" s="84">
        <v>2947</v>
      </c>
      <c r="L146" s="84">
        <v>2880</v>
      </c>
      <c r="M146" s="84">
        <v>2976</v>
      </c>
      <c r="N146" s="84">
        <v>3062</v>
      </c>
      <c r="O146" s="84">
        <v>3356</v>
      </c>
      <c r="P146" s="84">
        <v>3532</v>
      </c>
      <c r="Q146" s="84">
        <v>3577</v>
      </c>
      <c r="R146" s="84">
        <v>3663</v>
      </c>
      <c r="S146" s="84">
        <v>3891</v>
      </c>
      <c r="T146" s="84">
        <v>4060</v>
      </c>
      <c r="U146" s="84">
        <v>4034</v>
      </c>
      <c r="V146" s="84">
        <v>4082</v>
      </c>
      <c r="W146" s="84">
        <v>4198</v>
      </c>
      <c r="X146" s="84">
        <v>4367</v>
      </c>
      <c r="Y146" s="84">
        <v>4383</v>
      </c>
      <c r="Z146" s="84">
        <v>4479</v>
      </c>
      <c r="AA146" s="84">
        <v>4607</v>
      </c>
      <c r="AB146" s="84">
        <v>4758</v>
      </c>
      <c r="AC146" s="84">
        <v>4950</v>
      </c>
      <c r="AD146" s="84">
        <v>5036</v>
      </c>
      <c r="AE146" s="84">
        <v>5346</v>
      </c>
      <c r="AF146" s="84">
        <v>5564</v>
      </c>
      <c r="AG146" s="84">
        <v>5733</v>
      </c>
      <c r="AH146" s="84">
        <v>5833</v>
      </c>
      <c r="AI146" s="84">
        <v>6002</v>
      </c>
      <c r="AJ146" s="98">
        <v>6165</v>
      </c>
      <c r="AK146" s="81"/>
    </row>
    <row r="147" spans="1:37" hidden="1" x14ac:dyDescent="0.25">
      <c r="A147" s="97">
        <v>3125</v>
      </c>
      <c r="B147" s="84">
        <v>2242</v>
      </c>
      <c r="C147" s="84">
        <v>2118</v>
      </c>
      <c r="D147" s="84">
        <v>2220</v>
      </c>
      <c r="E147" s="84">
        <v>2259</v>
      </c>
      <c r="F147" s="84">
        <v>2268</v>
      </c>
      <c r="G147" s="84">
        <v>2444</v>
      </c>
      <c r="H147" s="84">
        <v>2614</v>
      </c>
      <c r="I147" s="84">
        <v>2758</v>
      </c>
      <c r="J147" s="84">
        <v>2808</v>
      </c>
      <c r="K147" s="84">
        <v>3035</v>
      </c>
      <c r="L147" s="84">
        <v>2966</v>
      </c>
      <c r="M147" s="84">
        <v>3065</v>
      </c>
      <c r="N147" s="84">
        <v>3154</v>
      </c>
      <c r="O147" s="84">
        <v>3457</v>
      </c>
      <c r="P147" s="84">
        <v>3638</v>
      </c>
      <c r="Q147" s="84">
        <v>3684</v>
      </c>
      <c r="R147" s="84">
        <v>3773</v>
      </c>
      <c r="S147" s="84">
        <v>4007</v>
      </c>
      <c r="T147" s="84">
        <v>4182</v>
      </c>
      <c r="U147" s="84">
        <v>4156</v>
      </c>
      <c r="V147" s="84">
        <v>4205</v>
      </c>
      <c r="W147" s="84">
        <v>4324</v>
      </c>
      <c r="X147" s="84">
        <v>4498</v>
      </c>
      <c r="Y147" s="84">
        <v>4515</v>
      </c>
      <c r="Z147" s="84">
        <v>4614</v>
      </c>
      <c r="AA147" s="84">
        <v>4745</v>
      </c>
      <c r="AB147" s="84">
        <v>4900</v>
      </c>
      <c r="AC147" s="84">
        <v>5098</v>
      </c>
      <c r="AD147" s="84">
        <v>5187</v>
      </c>
      <c r="AE147" s="84">
        <v>5507</v>
      </c>
      <c r="AF147" s="84">
        <v>5731</v>
      </c>
      <c r="AG147" s="84">
        <v>5905</v>
      </c>
      <c r="AH147" s="84">
        <v>6008</v>
      </c>
      <c r="AI147" s="84">
        <v>6182</v>
      </c>
      <c r="AJ147" s="98">
        <v>6350</v>
      </c>
      <c r="AK147" s="81"/>
    </row>
    <row r="148" spans="1:37" ht="15.75" hidden="1" thickBot="1" x14ac:dyDescent="0.3">
      <c r="A148" s="99">
        <v>3250</v>
      </c>
      <c r="B148" s="100">
        <v>2310</v>
      </c>
      <c r="C148" s="100">
        <v>2359</v>
      </c>
      <c r="D148" s="100">
        <v>2473</v>
      </c>
      <c r="E148" s="100">
        <v>2516</v>
      </c>
      <c r="F148" s="100">
        <v>2527</v>
      </c>
      <c r="G148" s="100">
        <v>2723</v>
      </c>
      <c r="H148" s="100">
        <v>2912</v>
      </c>
      <c r="I148" s="100">
        <v>2841</v>
      </c>
      <c r="J148" s="100">
        <v>2892</v>
      </c>
      <c r="K148" s="100">
        <v>3126</v>
      </c>
      <c r="L148" s="100">
        <v>3055</v>
      </c>
      <c r="M148" s="100">
        <v>3157</v>
      </c>
      <c r="N148" s="100">
        <v>3248</v>
      </c>
      <c r="O148" s="100">
        <v>3561</v>
      </c>
      <c r="P148" s="100">
        <v>3747</v>
      </c>
      <c r="Q148" s="100">
        <v>3795</v>
      </c>
      <c r="R148" s="100">
        <v>3886</v>
      </c>
      <c r="S148" s="100">
        <v>4127</v>
      </c>
      <c r="T148" s="100">
        <v>4307</v>
      </c>
      <c r="U148" s="100">
        <v>4280</v>
      </c>
      <c r="V148" s="100">
        <v>4331</v>
      </c>
      <c r="W148" s="100">
        <v>4453</v>
      </c>
      <c r="X148" s="100">
        <v>4633</v>
      </c>
      <c r="Y148" s="100">
        <v>4650</v>
      </c>
      <c r="Z148" s="100">
        <v>4752</v>
      </c>
      <c r="AA148" s="100">
        <v>4888</v>
      </c>
      <c r="AB148" s="100">
        <v>5047</v>
      </c>
      <c r="AC148" s="100">
        <v>5251</v>
      </c>
      <c r="AD148" s="100">
        <v>5343</v>
      </c>
      <c r="AE148" s="100">
        <v>5672</v>
      </c>
      <c r="AF148" s="100">
        <v>5903</v>
      </c>
      <c r="AG148" s="100">
        <v>6083</v>
      </c>
      <c r="AH148" s="100">
        <v>6188</v>
      </c>
      <c r="AI148" s="100">
        <v>6368</v>
      </c>
      <c r="AJ148" s="101">
        <v>6541</v>
      </c>
      <c r="AK148" s="81"/>
    </row>
    <row r="149" spans="1:37" hidden="1" x14ac:dyDescent="0.25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</row>
    <row r="150" spans="1:37" ht="15.75" hidden="1" thickBot="1" x14ac:dyDescent="0.3">
      <c r="A150" s="81" t="s">
        <v>439</v>
      </c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</row>
    <row r="151" spans="1:37" hidden="1" x14ac:dyDescent="0.25">
      <c r="A151" s="94" t="s">
        <v>106</v>
      </c>
      <c r="B151" s="95">
        <v>1750</v>
      </c>
      <c r="C151" s="95">
        <v>1875</v>
      </c>
      <c r="D151" s="95">
        <v>2000</v>
      </c>
      <c r="E151" s="95">
        <v>2125</v>
      </c>
      <c r="F151" s="95">
        <v>2250</v>
      </c>
      <c r="G151" s="95">
        <v>2375</v>
      </c>
      <c r="H151" s="95">
        <v>2500</v>
      </c>
      <c r="I151" s="95">
        <v>2625</v>
      </c>
      <c r="J151" s="95">
        <v>2750</v>
      </c>
      <c r="K151" s="95">
        <v>2875</v>
      </c>
      <c r="L151" s="95">
        <v>3000</v>
      </c>
      <c r="M151" s="95">
        <v>3125</v>
      </c>
      <c r="N151" s="95">
        <v>3250</v>
      </c>
      <c r="O151" s="95">
        <v>3375</v>
      </c>
      <c r="P151" s="95">
        <v>3500</v>
      </c>
      <c r="Q151" s="95">
        <v>3625</v>
      </c>
      <c r="R151" s="95">
        <v>3750</v>
      </c>
      <c r="S151" s="95">
        <v>3875</v>
      </c>
      <c r="T151" s="95">
        <v>4000</v>
      </c>
      <c r="U151" s="95">
        <v>4125</v>
      </c>
      <c r="V151" s="95">
        <v>4250</v>
      </c>
      <c r="W151" s="95">
        <v>4375</v>
      </c>
      <c r="X151" s="95">
        <v>4500</v>
      </c>
      <c r="Y151" s="95">
        <v>4625</v>
      </c>
      <c r="Z151" s="95">
        <v>4750</v>
      </c>
      <c r="AA151" s="95">
        <v>4875</v>
      </c>
      <c r="AB151" s="95">
        <v>5000</v>
      </c>
      <c r="AC151" s="95">
        <v>5125</v>
      </c>
      <c r="AD151" s="95">
        <v>5250</v>
      </c>
      <c r="AE151" s="95">
        <v>5375</v>
      </c>
      <c r="AF151" s="95">
        <v>5500</v>
      </c>
      <c r="AG151" s="95">
        <v>5625</v>
      </c>
      <c r="AH151" s="95">
        <v>5750</v>
      </c>
      <c r="AI151" s="95">
        <v>5875</v>
      </c>
      <c r="AJ151" s="96">
        <v>6000</v>
      </c>
      <c r="AK151" s="81"/>
    </row>
    <row r="152" spans="1:37" hidden="1" x14ac:dyDescent="0.25">
      <c r="A152" s="97">
        <v>1750</v>
      </c>
      <c r="B152" s="84">
        <v>1533</v>
      </c>
      <c r="C152" s="84">
        <v>1568</v>
      </c>
      <c r="D152" s="84">
        <v>1597</v>
      </c>
      <c r="E152" s="84">
        <v>1654</v>
      </c>
      <c r="F152" s="84">
        <v>1715</v>
      </c>
      <c r="G152" s="84">
        <v>1849</v>
      </c>
      <c r="H152" s="84">
        <v>1894</v>
      </c>
      <c r="I152" s="84">
        <v>1942</v>
      </c>
      <c r="J152" s="84">
        <v>1996</v>
      </c>
      <c r="K152" s="84">
        <v>1971</v>
      </c>
      <c r="L152" s="84">
        <v>2000</v>
      </c>
      <c r="M152" s="84">
        <v>2115</v>
      </c>
      <c r="N152" s="84">
        <v>2291</v>
      </c>
      <c r="O152" s="84">
        <v>2460</v>
      </c>
      <c r="P152" s="84">
        <v>2633</v>
      </c>
      <c r="Q152" s="84">
        <v>2755</v>
      </c>
      <c r="R152" s="84">
        <v>2707</v>
      </c>
      <c r="S152" s="84">
        <v>2822</v>
      </c>
      <c r="T152" s="84">
        <v>2998</v>
      </c>
      <c r="U152" s="84">
        <v>3062</v>
      </c>
      <c r="V152" s="84">
        <v>3004</v>
      </c>
      <c r="W152" s="84">
        <v>3161</v>
      </c>
      <c r="X152" s="84">
        <v>3321</v>
      </c>
      <c r="Y152" s="84">
        <v>3372</v>
      </c>
      <c r="Z152" s="84">
        <v>3305</v>
      </c>
      <c r="AA152" s="84">
        <v>3468</v>
      </c>
      <c r="AB152" s="84">
        <v>3615</v>
      </c>
      <c r="AC152" s="84">
        <v>3692</v>
      </c>
      <c r="AD152" s="84">
        <v>3692</v>
      </c>
      <c r="AE152" s="84">
        <v>3769</v>
      </c>
      <c r="AF152" s="84">
        <v>4006</v>
      </c>
      <c r="AG152" s="84">
        <v>4249</v>
      </c>
      <c r="AH152" s="84">
        <v>4207</v>
      </c>
      <c r="AI152" s="84">
        <v>4284</v>
      </c>
      <c r="AJ152" s="98">
        <v>4492</v>
      </c>
      <c r="AK152" s="81"/>
    </row>
    <row r="153" spans="1:37" hidden="1" x14ac:dyDescent="0.25">
      <c r="A153" s="97">
        <v>1875</v>
      </c>
      <c r="B153" s="84">
        <v>1580</v>
      </c>
      <c r="C153" s="84">
        <v>1609</v>
      </c>
      <c r="D153" s="84">
        <v>1722</v>
      </c>
      <c r="E153" s="84">
        <v>1792</v>
      </c>
      <c r="F153" s="84">
        <v>1848</v>
      </c>
      <c r="G153" s="84">
        <v>1947</v>
      </c>
      <c r="H153" s="84">
        <v>1992</v>
      </c>
      <c r="I153" s="84">
        <v>2092</v>
      </c>
      <c r="J153" s="84">
        <v>2099</v>
      </c>
      <c r="K153" s="84">
        <v>2154</v>
      </c>
      <c r="L153" s="84">
        <v>2143</v>
      </c>
      <c r="M153" s="84">
        <v>2269</v>
      </c>
      <c r="N153" s="84">
        <v>2450</v>
      </c>
      <c r="O153" s="84">
        <v>2635</v>
      </c>
      <c r="P153" s="84">
        <v>2820</v>
      </c>
      <c r="Q153" s="84">
        <v>2803</v>
      </c>
      <c r="R153" s="84">
        <v>2752</v>
      </c>
      <c r="S153" s="84">
        <v>2870</v>
      </c>
      <c r="T153" s="84">
        <v>3049</v>
      </c>
      <c r="U153" s="84">
        <v>3110</v>
      </c>
      <c r="V153" s="84">
        <v>3055</v>
      </c>
      <c r="W153" s="84">
        <v>3206</v>
      </c>
      <c r="X153" s="84">
        <v>3366</v>
      </c>
      <c r="Y153" s="84">
        <v>3420</v>
      </c>
      <c r="Z153" s="84">
        <v>3347</v>
      </c>
      <c r="AA153" s="84">
        <v>3507</v>
      </c>
      <c r="AB153" s="84">
        <v>3663</v>
      </c>
      <c r="AC153" s="84">
        <v>3737</v>
      </c>
      <c r="AD153" s="84">
        <v>3737</v>
      </c>
      <c r="AE153" s="84">
        <v>3811</v>
      </c>
      <c r="AF153" s="84">
        <v>4047</v>
      </c>
      <c r="AG153" s="84">
        <v>4294</v>
      </c>
      <c r="AH153" s="84">
        <v>4249</v>
      </c>
      <c r="AI153" s="84">
        <v>4326</v>
      </c>
      <c r="AJ153" s="98">
        <v>4534</v>
      </c>
      <c r="AK153" s="81"/>
    </row>
    <row r="154" spans="1:37" hidden="1" x14ac:dyDescent="0.25">
      <c r="A154" s="97">
        <v>2000</v>
      </c>
      <c r="B154" s="84">
        <v>1625</v>
      </c>
      <c r="C154" s="84">
        <v>1737</v>
      </c>
      <c r="D154" s="84">
        <v>1829</v>
      </c>
      <c r="E154" s="84">
        <v>1715</v>
      </c>
      <c r="F154" s="84">
        <v>1740</v>
      </c>
      <c r="G154" s="84">
        <v>1659</v>
      </c>
      <c r="H154" s="84">
        <v>1771</v>
      </c>
      <c r="I154" s="84">
        <v>1842</v>
      </c>
      <c r="J154" s="84">
        <v>1941</v>
      </c>
      <c r="K154" s="84">
        <v>2128</v>
      </c>
      <c r="L154" s="84">
        <v>2252</v>
      </c>
      <c r="M154" s="84">
        <v>2292</v>
      </c>
      <c r="N154" s="84">
        <v>2327</v>
      </c>
      <c r="O154" s="84">
        <v>2463</v>
      </c>
      <c r="P154" s="84">
        <v>2594</v>
      </c>
      <c r="Q154" s="84">
        <v>2847</v>
      </c>
      <c r="R154" s="84">
        <v>2876</v>
      </c>
      <c r="S154" s="84">
        <v>2998</v>
      </c>
      <c r="T154" s="84">
        <v>3091</v>
      </c>
      <c r="U154" s="84">
        <v>3187</v>
      </c>
      <c r="V154" s="84">
        <v>3161</v>
      </c>
      <c r="W154" s="84">
        <v>3347</v>
      </c>
      <c r="X154" s="84">
        <v>3411</v>
      </c>
      <c r="Y154" s="84">
        <v>3503</v>
      </c>
      <c r="Z154" s="84">
        <v>3491</v>
      </c>
      <c r="AA154" s="84">
        <v>3667</v>
      </c>
      <c r="AB154" s="84">
        <v>3702</v>
      </c>
      <c r="AC154" s="84">
        <v>3823</v>
      </c>
      <c r="AD154" s="84">
        <v>3900</v>
      </c>
      <c r="AE154" s="84">
        <v>3974</v>
      </c>
      <c r="AF154" s="84">
        <v>4038</v>
      </c>
      <c r="AG154" s="84">
        <v>4210</v>
      </c>
      <c r="AH154" s="84">
        <v>4290</v>
      </c>
      <c r="AI154" s="84">
        <v>4505</v>
      </c>
      <c r="AJ154" s="98">
        <v>4354</v>
      </c>
      <c r="AK154" s="81"/>
    </row>
    <row r="155" spans="1:37" hidden="1" x14ac:dyDescent="0.25">
      <c r="A155" s="97">
        <v>2125</v>
      </c>
      <c r="B155" s="84">
        <v>1781</v>
      </c>
      <c r="C155" s="84">
        <v>1811</v>
      </c>
      <c r="D155" s="84">
        <v>1708</v>
      </c>
      <c r="E155" s="84">
        <v>1721</v>
      </c>
      <c r="F155" s="84">
        <v>1761</v>
      </c>
      <c r="G155" s="84">
        <v>1677</v>
      </c>
      <c r="H155" s="84">
        <v>1777</v>
      </c>
      <c r="I155" s="84">
        <v>1851</v>
      </c>
      <c r="J155" s="84">
        <v>1954</v>
      </c>
      <c r="K155" s="84">
        <v>2069</v>
      </c>
      <c r="L155" s="84">
        <v>2174</v>
      </c>
      <c r="M155" s="84">
        <v>2286</v>
      </c>
      <c r="N155" s="84">
        <v>2327</v>
      </c>
      <c r="O155" s="84">
        <v>2320</v>
      </c>
      <c r="P155" s="84">
        <v>2435</v>
      </c>
      <c r="Q155" s="84">
        <v>2799</v>
      </c>
      <c r="R155" s="84">
        <v>2844</v>
      </c>
      <c r="S155" s="84">
        <v>2873</v>
      </c>
      <c r="T155" s="84">
        <v>2963</v>
      </c>
      <c r="U155" s="84">
        <v>3123</v>
      </c>
      <c r="V155" s="84">
        <v>3158</v>
      </c>
      <c r="W155" s="84">
        <v>3161</v>
      </c>
      <c r="X155" s="84">
        <v>3263</v>
      </c>
      <c r="Y155" s="84">
        <v>3462</v>
      </c>
      <c r="Z155" s="84">
        <v>3526</v>
      </c>
      <c r="AA155" s="84">
        <v>3551</v>
      </c>
      <c r="AB155" s="84">
        <v>3609</v>
      </c>
      <c r="AC155" s="84">
        <v>3679</v>
      </c>
      <c r="AD155" s="84">
        <v>3833</v>
      </c>
      <c r="AE155" s="84">
        <v>4108</v>
      </c>
      <c r="AF155" s="84">
        <v>3820</v>
      </c>
      <c r="AG155" s="84">
        <v>4050</v>
      </c>
      <c r="AH155" s="84">
        <v>4210</v>
      </c>
      <c r="AI155" s="84">
        <v>4703</v>
      </c>
      <c r="AJ155" s="98">
        <v>4150</v>
      </c>
      <c r="AK155" s="81"/>
    </row>
    <row r="156" spans="1:37" hidden="1" x14ac:dyDescent="0.25">
      <c r="A156" s="97">
        <v>2250</v>
      </c>
      <c r="B156" s="84">
        <v>1840</v>
      </c>
      <c r="C156" s="84">
        <v>1740</v>
      </c>
      <c r="D156" s="84">
        <v>1740</v>
      </c>
      <c r="E156" s="84">
        <v>1740</v>
      </c>
      <c r="F156" s="84">
        <v>1774</v>
      </c>
      <c r="G156" s="84">
        <v>1712</v>
      </c>
      <c r="H156" s="84">
        <v>1777</v>
      </c>
      <c r="I156" s="84">
        <v>1845</v>
      </c>
      <c r="J156" s="84">
        <v>1966</v>
      </c>
      <c r="K156" s="84">
        <v>2041</v>
      </c>
      <c r="L156" s="84">
        <v>2153</v>
      </c>
      <c r="M156" s="84">
        <v>2261</v>
      </c>
      <c r="N156" s="84">
        <v>2379</v>
      </c>
      <c r="O156" s="84">
        <v>2320</v>
      </c>
      <c r="P156" s="84">
        <v>2476</v>
      </c>
      <c r="Q156" s="84">
        <v>2774</v>
      </c>
      <c r="R156" s="84">
        <v>2847</v>
      </c>
      <c r="S156" s="84">
        <v>2787</v>
      </c>
      <c r="T156" s="84">
        <v>2905</v>
      </c>
      <c r="U156" s="84">
        <v>2982</v>
      </c>
      <c r="V156" s="84">
        <v>3119</v>
      </c>
      <c r="W156" s="84">
        <v>3071</v>
      </c>
      <c r="X156" s="84">
        <v>3193</v>
      </c>
      <c r="Y156" s="84">
        <v>3366</v>
      </c>
      <c r="Z156" s="84">
        <v>3503</v>
      </c>
      <c r="AA156" s="84">
        <v>3439</v>
      </c>
      <c r="AB156" s="84">
        <v>3532</v>
      </c>
      <c r="AC156" s="84">
        <v>3625</v>
      </c>
      <c r="AD156" s="84">
        <v>3881</v>
      </c>
      <c r="AE156" s="84">
        <v>4188</v>
      </c>
      <c r="AF156" s="84">
        <v>3830</v>
      </c>
      <c r="AG156" s="84">
        <v>3999</v>
      </c>
      <c r="AH156" s="84">
        <v>4268</v>
      </c>
      <c r="AI156" s="84">
        <v>4790</v>
      </c>
      <c r="AJ156" s="98">
        <v>4162</v>
      </c>
      <c r="AK156" s="81"/>
    </row>
    <row r="157" spans="1:37" hidden="1" x14ac:dyDescent="0.25">
      <c r="A157" s="97">
        <v>2375</v>
      </c>
      <c r="B157" s="84">
        <v>1885</v>
      </c>
      <c r="C157" s="84">
        <v>1774</v>
      </c>
      <c r="D157" s="84">
        <v>1864</v>
      </c>
      <c r="E157" s="84">
        <v>1898</v>
      </c>
      <c r="F157" s="84">
        <v>1920</v>
      </c>
      <c r="G157" s="84">
        <v>1845</v>
      </c>
      <c r="H157" s="84">
        <v>1830</v>
      </c>
      <c r="I157" s="84">
        <v>1917</v>
      </c>
      <c r="J157" s="84">
        <v>1951</v>
      </c>
      <c r="K157" s="84">
        <v>2143</v>
      </c>
      <c r="L157" s="84">
        <v>2249</v>
      </c>
      <c r="M157" s="84">
        <v>2376</v>
      </c>
      <c r="N157" s="84">
        <v>2553</v>
      </c>
      <c r="O157" s="84">
        <v>2323</v>
      </c>
      <c r="P157" s="84">
        <v>2710</v>
      </c>
      <c r="Q157" s="84">
        <v>2864</v>
      </c>
      <c r="R157" s="84">
        <v>3011</v>
      </c>
      <c r="S157" s="84">
        <v>2847</v>
      </c>
      <c r="T157" s="84">
        <v>2966</v>
      </c>
      <c r="U157" s="84">
        <v>3103</v>
      </c>
      <c r="V157" s="84">
        <v>3260</v>
      </c>
      <c r="W157" s="84">
        <v>3123</v>
      </c>
      <c r="X157" s="84">
        <v>3225</v>
      </c>
      <c r="Y157" s="84">
        <v>3417</v>
      </c>
      <c r="Z157" s="84">
        <v>3619</v>
      </c>
      <c r="AA157" s="84">
        <v>3327</v>
      </c>
      <c r="AB157" s="84">
        <v>3455</v>
      </c>
      <c r="AC157" s="84">
        <v>3699</v>
      </c>
      <c r="AD157" s="84">
        <v>4041</v>
      </c>
      <c r="AE157" s="84">
        <v>4665</v>
      </c>
      <c r="AF157" s="84">
        <v>4089</v>
      </c>
      <c r="AG157" s="84">
        <v>4342</v>
      </c>
      <c r="AH157" s="84">
        <v>4684</v>
      </c>
      <c r="AI157" s="84">
        <v>5196</v>
      </c>
      <c r="AJ157" s="98">
        <v>4495</v>
      </c>
      <c r="AK157" s="81"/>
    </row>
    <row r="158" spans="1:37" hidden="1" x14ac:dyDescent="0.25">
      <c r="A158" s="97">
        <v>2500</v>
      </c>
      <c r="B158" s="84">
        <v>2014</v>
      </c>
      <c r="C158" s="84">
        <v>1904</v>
      </c>
      <c r="D158" s="84">
        <v>2000</v>
      </c>
      <c r="E158" s="84">
        <v>2028</v>
      </c>
      <c r="F158" s="84">
        <v>2056</v>
      </c>
      <c r="G158" s="84">
        <v>2193</v>
      </c>
      <c r="H158" s="84">
        <v>1923</v>
      </c>
      <c r="I158" s="84">
        <v>2041</v>
      </c>
      <c r="J158" s="84">
        <v>2193</v>
      </c>
      <c r="K158" s="84">
        <v>2174</v>
      </c>
      <c r="L158" s="84">
        <v>2289</v>
      </c>
      <c r="M158" s="84">
        <v>2454</v>
      </c>
      <c r="N158" s="84">
        <v>2662</v>
      </c>
      <c r="O158" s="84">
        <v>3244</v>
      </c>
      <c r="P158" s="84">
        <v>3398</v>
      </c>
      <c r="Q158" s="84">
        <v>3379</v>
      </c>
      <c r="R158" s="84">
        <v>3452</v>
      </c>
      <c r="S158" s="84">
        <v>3539</v>
      </c>
      <c r="T158" s="84">
        <v>3583</v>
      </c>
      <c r="U158" s="84">
        <v>3667</v>
      </c>
      <c r="V158" s="84">
        <v>3756</v>
      </c>
      <c r="W158" s="84">
        <v>3830</v>
      </c>
      <c r="X158" s="84">
        <v>4047</v>
      </c>
      <c r="Y158" s="84">
        <v>4172</v>
      </c>
      <c r="Z158" s="84">
        <v>4156</v>
      </c>
      <c r="AA158" s="84">
        <v>4358</v>
      </c>
      <c r="AB158" s="84">
        <v>4441</v>
      </c>
      <c r="AC158" s="84">
        <v>4537</v>
      </c>
      <c r="AD158" s="84">
        <v>4623</v>
      </c>
      <c r="AE158" s="84">
        <v>4809</v>
      </c>
      <c r="AF158" s="84">
        <v>5106</v>
      </c>
      <c r="AG158" s="84">
        <v>5202</v>
      </c>
      <c r="AH158" s="84">
        <v>5298</v>
      </c>
      <c r="AI158" s="84">
        <v>5500</v>
      </c>
      <c r="AJ158" s="98">
        <v>5596</v>
      </c>
      <c r="AK158" s="81"/>
    </row>
    <row r="159" spans="1:37" hidden="1" x14ac:dyDescent="0.25">
      <c r="A159" s="97">
        <v>2625</v>
      </c>
      <c r="B159" s="84">
        <v>2058</v>
      </c>
      <c r="C159" s="84">
        <v>1941</v>
      </c>
      <c r="D159" s="84">
        <v>2016</v>
      </c>
      <c r="E159" s="84">
        <v>2050</v>
      </c>
      <c r="F159" s="84">
        <v>2084</v>
      </c>
      <c r="G159" s="84">
        <v>2264</v>
      </c>
      <c r="H159" s="84">
        <v>1945</v>
      </c>
      <c r="I159" s="84">
        <v>2047</v>
      </c>
      <c r="J159" s="84">
        <v>2221</v>
      </c>
      <c r="K159" s="84">
        <v>2215</v>
      </c>
      <c r="L159" s="84">
        <v>2333</v>
      </c>
      <c r="M159" s="84">
        <v>2457</v>
      </c>
      <c r="N159" s="84">
        <v>2889</v>
      </c>
      <c r="O159" s="84">
        <v>3286</v>
      </c>
      <c r="P159" s="84">
        <v>3411</v>
      </c>
      <c r="Q159" s="84">
        <v>3484</v>
      </c>
      <c r="R159" s="84">
        <v>3497</v>
      </c>
      <c r="S159" s="84">
        <v>3683</v>
      </c>
      <c r="T159" s="84">
        <v>3699</v>
      </c>
      <c r="U159" s="84">
        <v>3731</v>
      </c>
      <c r="V159" s="84">
        <v>3807</v>
      </c>
      <c r="W159" s="84">
        <v>3913</v>
      </c>
      <c r="X159" s="84">
        <v>4108</v>
      </c>
      <c r="Y159" s="84">
        <v>4223</v>
      </c>
      <c r="Z159" s="84">
        <v>4271</v>
      </c>
      <c r="AA159" s="84">
        <v>4473</v>
      </c>
      <c r="AB159" s="84">
        <v>4658</v>
      </c>
      <c r="AC159" s="84">
        <v>4655</v>
      </c>
      <c r="AD159" s="84">
        <v>4738</v>
      </c>
      <c r="AE159" s="84">
        <v>5033</v>
      </c>
      <c r="AF159" s="84">
        <v>5247</v>
      </c>
      <c r="AG159" s="84">
        <v>5337</v>
      </c>
      <c r="AH159" s="84">
        <v>5433</v>
      </c>
      <c r="AI159" s="84">
        <v>5762</v>
      </c>
      <c r="AJ159" s="98">
        <v>5743</v>
      </c>
      <c r="AK159" s="81"/>
    </row>
    <row r="160" spans="1:37" hidden="1" x14ac:dyDescent="0.25">
      <c r="A160" s="97">
        <v>2750</v>
      </c>
      <c r="B160" s="84">
        <v>2125</v>
      </c>
      <c r="C160" s="84">
        <v>2007</v>
      </c>
      <c r="D160" s="84">
        <v>2022</v>
      </c>
      <c r="E160" s="84">
        <v>2063</v>
      </c>
      <c r="F160" s="84">
        <v>2081</v>
      </c>
      <c r="G160" s="84">
        <v>2258</v>
      </c>
      <c r="H160" s="84">
        <v>1979</v>
      </c>
      <c r="I160" s="84">
        <v>2084</v>
      </c>
      <c r="J160" s="84">
        <v>2249</v>
      </c>
      <c r="K160" s="84">
        <v>2210</v>
      </c>
      <c r="L160" s="84">
        <v>2314</v>
      </c>
      <c r="M160" s="84">
        <v>2672</v>
      </c>
      <c r="N160" s="84">
        <v>2889</v>
      </c>
      <c r="O160" s="84">
        <v>3318</v>
      </c>
      <c r="P160" s="84">
        <v>3491</v>
      </c>
      <c r="Q160" s="84">
        <v>3462</v>
      </c>
      <c r="R160" s="84">
        <v>3494</v>
      </c>
      <c r="S160" s="84">
        <v>3756</v>
      </c>
      <c r="T160" s="84">
        <v>3820</v>
      </c>
      <c r="U160" s="84">
        <v>3855</v>
      </c>
      <c r="V160" s="84">
        <v>3900</v>
      </c>
      <c r="W160" s="84">
        <v>4044</v>
      </c>
      <c r="X160" s="84">
        <v>4220</v>
      </c>
      <c r="Y160" s="84">
        <v>4242</v>
      </c>
      <c r="Z160" s="84">
        <v>4294</v>
      </c>
      <c r="AA160" s="84">
        <v>4553</v>
      </c>
      <c r="AB160" s="84">
        <v>4700</v>
      </c>
      <c r="AC160" s="84">
        <v>4780</v>
      </c>
      <c r="AD160" s="84">
        <v>4892</v>
      </c>
      <c r="AE160" s="84">
        <v>5173</v>
      </c>
      <c r="AF160" s="84">
        <v>5276</v>
      </c>
      <c r="AG160" s="84">
        <v>5426</v>
      </c>
      <c r="AH160" s="84">
        <v>5583</v>
      </c>
      <c r="AI160" s="84">
        <v>5916</v>
      </c>
      <c r="AJ160" s="98">
        <v>5849</v>
      </c>
      <c r="AK160" s="81"/>
    </row>
    <row r="161" spans="1:37" hidden="1" x14ac:dyDescent="0.25">
      <c r="A161" s="97">
        <v>2875</v>
      </c>
      <c r="B161" s="84">
        <v>2332</v>
      </c>
      <c r="C161" s="84">
        <v>2196</v>
      </c>
      <c r="D161" s="84">
        <v>2314</v>
      </c>
      <c r="E161" s="84">
        <v>2355</v>
      </c>
      <c r="F161" s="84">
        <v>2410</v>
      </c>
      <c r="G161" s="84">
        <v>2482</v>
      </c>
      <c r="H161" s="84">
        <v>2252</v>
      </c>
      <c r="I161" s="84">
        <v>2358</v>
      </c>
      <c r="J161" s="84">
        <v>2558</v>
      </c>
      <c r="K161" s="84">
        <v>2611</v>
      </c>
      <c r="L161" s="84">
        <v>3206</v>
      </c>
      <c r="M161" s="84">
        <v>3260</v>
      </c>
      <c r="N161" s="84">
        <v>3286</v>
      </c>
      <c r="O161" s="84">
        <v>3487</v>
      </c>
      <c r="P161" s="84">
        <v>3667</v>
      </c>
      <c r="Q161" s="84">
        <v>3708</v>
      </c>
      <c r="R161" s="84">
        <v>3798</v>
      </c>
      <c r="S161" s="84">
        <v>3897</v>
      </c>
      <c r="T161" s="84">
        <v>4249</v>
      </c>
      <c r="U161" s="84">
        <v>4220</v>
      </c>
      <c r="V161" s="84">
        <v>4220</v>
      </c>
      <c r="W161" s="84">
        <v>4351</v>
      </c>
      <c r="X161" s="84">
        <v>4514</v>
      </c>
      <c r="Y161" s="84">
        <v>4578</v>
      </c>
      <c r="Z161" s="84">
        <v>4684</v>
      </c>
      <c r="AA161" s="84">
        <v>4761</v>
      </c>
      <c r="AB161" s="84">
        <v>4962</v>
      </c>
      <c r="AC161" s="84">
        <v>5157</v>
      </c>
      <c r="AD161" s="84">
        <v>5257</v>
      </c>
      <c r="AE161" s="84">
        <v>5474</v>
      </c>
      <c r="AF161" s="84">
        <v>5692</v>
      </c>
      <c r="AG161" s="84">
        <v>5865</v>
      </c>
      <c r="AH161" s="84">
        <v>5961</v>
      </c>
      <c r="AI161" s="84">
        <v>6137</v>
      </c>
      <c r="AJ161" s="98">
        <v>6373</v>
      </c>
      <c r="AK161" s="81"/>
    </row>
    <row r="162" spans="1:37" hidden="1" x14ac:dyDescent="0.25">
      <c r="A162" s="97">
        <v>3000</v>
      </c>
      <c r="B162" s="84">
        <v>2395</v>
      </c>
      <c r="C162" s="84">
        <v>2261</v>
      </c>
      <c r="D162" s="84">
        <v>2370</v>
      </c>
      <c r="E162" s="84">
        <v>2414</v>
      </c>
      <c r="F162" s="84">
        <v>2423</v>
      </c>
      <c r="G162" s="84">
        <v>2609</v>
      </c>
      <c r="H162" s="84">
        <v>2792</v>
      </c>
      <c r="I162" s="84">
        <v>2724</v>
      </c>
      <c r="J162" s="84">
        <v>2998</v>
      </c>
      <c r="K162" s="84">
        <v>3241</v>
      </c>
      <c r="L162" s="84">
        <v>3167</v>
      </c>
      <c r="M162" s="84">
        <v>3273</v>
      </c>
      <c r="N162" s="84">
        <v>3369</v>
      </c>
      <c r="O162" s="84">
        <v>3692</v>
      </c>
      <c r="P162" s="84">
        <v>3884</v>
      </c>
      <c r="Q162" s="84">
        <v>3935</v>
      </c>
      <c r="R162" s="84">
        <v>4031</v>
      </c>
      <c r="S162" s="84">
        <v>4281</v>
      </c>
      <c r="T162" s="84">
        <v>4466</v>
      </c>
      <c r="U162" s="84">
        <v>4438</v>
      </c>
      <c r="V162" s="84">
        <v>4492</v>
      </c>
      <c r="W162" s="84">
        <v>4617</v>
      </c>
      <c r="X162" s="84">
        <v>4805</v>
      </c>
      <c r="Y162" s="84">
        <v>4821</v>
      </c>
      <c r="Z162" s="84">
        <v>4927</v>
      </c>
      <c r="AA162" s="84">
        <v>5068</v>
      </c>
      <c r="AB162" s="84">
        <v>5234</v>
      </c>
      <c r="AC162" s="84">
        <v>5445</v>
      </c>
      <c r="AD162" s="84">
        <v>5538</v>
      </c>
      <c r="AE162" s="84">
        <v>5881</v>
      </c>
      <c r="AF162" s="84">
        <v>6120</v>
      </c>
      <c r="AG162" s="84">
        <v>6306</v>
      </c>
      <c r="AH162" s="84">
        <v>6415</v>
      </c>
      <c r="AI162" s="84">
        <v>6604</v>
      </c>
      <c r="AJ162" s="98">
        <v>6783</v>
      </c>
      <c r="AK162" s="81"/>
    </row>
    <row r="163" spans="1:37" hidden="1" x14ac:dyDescent="0.25">
      <c r="A163" s="97">
        <v>3125</v>
      </c>
      <c r="B163" s="84">
        <v>2466</v>
      </c>
      <c r="C163" s="84">
        <v>2330</v>
      </c>
      <c r="D163" s="84">
        <v>2442</v>
      </c>
      <c r="E163" s="84">
        <v>2485</v>
      </c>
      <c r="F163" s="84">
        <v>2495</v>
      </c>
      <c r="G163" s="84">
        <v>2689</v>
      </c>
      <c r="H163" s="84">
        <v>2875</v>
      </c>
      <c r="I163" s="84">
        <v>3034</v>
      </c>
      <c r="J163" s="84">
        <v>3088</v>
      </c>
      <c r="K163" s="84">
        <v>3339</v>
      </c>
      <c r="L163" s="84">
        <v>3262</v>
      </c>
      <c r="M163" s="84">
        <v>3371</v>
      </c>
      <c r="N163" s="84">
        <v>3469</v>
      </c>
      <c r="O163" s="84">
        <v>3803</v>
      </c>
      <c r="P163" s="84">
        <v>4002</v>
      </c>
      <c r="Q163" s="84">
        <v>4053</v>
      </c>
      <c r="R163" s="84">
        <v>4151</v>
      </c>
      <c r="S163" s="84">
        <v>4408</v>
      </c>
      <c r="T163" s="84">
        <v>4600</v>
      </c>
      <c r="U163" s="84">
        <v>4571</v>
      </c>
      <c r="V163" s="84">
        <v>4625</v>
      </c>
      <c r="W163" s="84">
        <v>4756</v>
      </c>
      <c r="X163" s="84">
        <v>4948</v>
      </c>
      <c r="Y163" s="84">
        <v>4966</v>
      </c>
      <c r="Z163" s="84">
        <v>5075</v>
      </c>
      <c r="AA163" s="84">
        <v>5220</v>
      </c>
      <c r="AB163" s="84">
        <v>5390</v>
      </c>
      <c r="AC163" s="84">
        <v>5608</v>
      </c>
      <c r="AD163" s="84">
        <v>5706</v>
      </c>
      <c r="AE163" s="84">
        <v>6057</v>
      </c>
      <c r="AF163" s="84">
        <v>6304</v>
      </c>
      <c r="AG163" s="84">
        <v>6496</v>
      </c>
      <c r="AH163" s="84">
        <v>6608</v>
      </c>
      <c r="AI163" s="84">
        <v>6800</v>
      </c>
      <c r="AJ163" s="98">
        <v>6985</v>
      </c>
      <c r="AK163" s="81"/>
    </row>
    <row r="164" spans="1:37" ht="15.75" hidden="1" thickBot="1" x14ac:dyDescent="0.3">
      <c r="A164" s="99">
        <v>3250</v>
      </c>
      <c r="B164" s="100">
        <v>2540</v>
      </c>
      <c r="C164" s="100">
        <v>2595</v>
      </c>
      <c r="D164" s="100">
        <v>2721</v>
      </c>
      <c r="E164" s="100">
        <v>2768</v>
      </c>
      <c r="F164" s="100">
        <v>2779</v>
      </c>
      <c r="G164" s="100">
        <v>2995</v>
      </c>
      <c r="H164" s="100">
        <v>3203</v>
      </c>
      <c r="I164" s="100">
        <v>3125</v>
      </c>
      <c r="J164" s="100">
        <v>3181</v>
      </c>
      <c r="K164" s="100">
        <v>3439</v>
      </c>
      <c r="L164" s="100">
        <v>3360</v>
      </c>
      <c r="M164" s="100">
        <v>3472</v>
      </c>
      <c r="N164" s="100">
        <v>3573</v>
      </c>
      <c r="O164" s="100">
        <v>3917</v>
      </c>
      <c r="P164" s="100">
        <v>4122</v>
      </c>
      <c r="Q164" s="100">
        <v>4174</v>
      </c>
      <c r="R164" s="100">
        <v>4275</v>
      </c>
      <c r="S164" s="100">
        <v>4540</v>
      </c>
      <c r="T164" s="100">
        <v>4738</v>
      </c>
      <c r="U164" s="100">
        <v>4708</v>
      </c>
      <c r="V164" s="100">
        <v>4764</v>
      </c>
      <c r="W164" s="100">
        <v>4899</v>
      </c>
      <c r="X164" s="100">
        <v>5097</v>
      </c>
      <c r="Y164" s="100">
        <v>5115</v>
      </c>
      <c r="Z164" s="100">
        <v>5227</v>
      </c>
      <c r="AA164" s="100">
        <v>5376</v>
      </c>
      <c r="AB164" s="100">
        <v>5552</v>
      </c>
      <c r="AC164" s="100">
        <v>5776</v>
      </c>
      <c r="AD164" s="100">
        <v>5877</v>
      </c>
      <c r="AE164" s="100">
        <v>6239</v>
      </c>
      <c r="AF164" s="100">
        <v>6493</v>
      </c>
      <c r="AG164" s="100">
        <v>6691</v>
      </c>
      <c r="AH164" s="100">
        <v>6807</v>
      </c>
      <c r="AI164" s="100">
        <v>7005</v>
      </c>
      <c r="AJ164" s="101">
        <v>7195</v>
      </c>
      <c r="AK164" s="81"/>
    </row>
    <row r="165" spans="1:37" hidden="1" x14ac:dyDescent="0.25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</row>
    <row r="166" spans="1:37" ht="15.75" hidden="1" thickBot="1" x14ac:dyDescent="0.3">
      <c r="A166" s="81" t="s">
        <v>110</v>
      </c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</row>
    <row r="167" spans="1:37" hidden="1" x14ac:dyDescent="0.25">
      <c r="A167" s="94" t="s">
        <v>106</v>
      </c>
      <c r="B167" s="95">
        <v>2110</v>
      </c>
      <c r="C167" s="95">
        <v>2250</v>
      </c>
      <c r="D167" s="95">
        <v>2375</v>
      </c>
      <c r="E167" s="95">
        <v>2500</v>
      </c>
      <c r="F167" s="95">
        <v>2625</v>
      </c>
      <c r="G167" s="95">
        <v>2750</v>
      </c>
      <c r="H167" s="95">
        <v>2875</v>
      </c>
      <c r="I167" s="95">
        <v>3000</v>
      </c>
      <c r="J167" s="95">
        <v>3125</v>
      </c>
      <c r="K167" s="95">
        <v>3250</v>
      </c>
      <c r="L167" s="95">
        <v>3375</v>
      </c>
      <c r="M167" s="95">
        <v>3500</v>
      </c>
      <c r="N167" s="95">
        <v>3625</v>
      </c>
      <c r="O167" s="95">
        <v>3750</v>
      </c>
      <c r="P167" s="95">
        <v>3875</v>
      </c>
      <c r="Q167" s="95">
        <v>4000</v>
      </c>
      <c r="R167" s="95">
        <v>4125</v>
      </c>
      <c r="S167" s="95">
        <v>4250</v>
      </c>
      <c r="T167" s="95">
        <v>4375</v>
      </c>
      <c r="U167" s="95">
        <v>4500</v>
      </c>
      <c r="V167" s="95">
        <v>4625</v>
      </c>
      <c r="W167" s="95">
        <v>4750</v>
      </c>
      <c r="X167" s="95">
        <v>4875</v>
      </c>
      <c r="Y167" s="96">
        <v>5000</v>
      </c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</row>
    <row r="168" spans="1:37" hidden="1" x14ac:dyDescent="0.25">
      <c r="A168" s="97">
        <v>1700</v>
      </c>
      <c r="B168" s="84">
        <v>1579</v>
      </c>
      <c r="C168" s="84">
        <v>1636</v>
      </c>
      <c r="D168" s="84">
        <v>1764</v>
      </c>
      <c r="E168" s="84">
        <v>1807</v>
      </c>
      <c r="F168" s="84">
        <v>1854</v>
      </c>
      <c r="G168" s="84">
        <v>1905</v>
      </c>
      <c r="H168" s="84">
        <v>1881</v>
      </c>
      <c r="I168" s="84">
        <v>1908</v>
      </c>
      <c r="J168" s="84">
        <v>2019</v>
      </c>
      <c r="K168" s="84">
        <v>2187</v>
      </c>
      <c r="L168" s="84">
        <v>2348</v>
      </c>
      <c r="M168" s="84">
        <v>2513</v>
      </c>
      <c r="N168" s="84">
        <v>2630</v>
      </c>
      <c r="O168" s="84">
        <v>2583</v>
      </c>
      <c r="P168" s="84">
        <v>2694</v>
      </c>
      <c r="Q168" s="84">
        <v>2862</v>
      </c>
      <c r="R168" s="84">
        <v>2923</v>
      </c>
      <c r="S168" s="84">
        <v>2869</v>
      </c>
      <c r="T168" s="84">
        <v>3017</v>
      </c>
      <c r="U168" s="84">
        <v>3171</v>
      </c>
      <c r="V168" s="84">
        <v>3218</v>
      </c>
      <c r="W168" s="84">
        <v>3154</v>
      </c>
      <c r="X168" s="84">
        <v>3309</v>
      </c>
      <c r="Y168" s="98">
        <v>3450</v>
      </c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</row>
    <row r="169" spans="1:37" hidden="1" x14ac:dyDescent="0.25">
      <c r="A169" s="97">
        <v>1800</v>
      </c>
      <c r="B169" s="84">
        <v>1711</v>
      </c>
      <c r="C169" s="84">
        <v>1764</v>
      </c>
      <c r="D169" s="84">
        <v>1859</v>
      </c>
      <c r="E169" s="84">
        <v>1901</v>
      </c>
      <c r="F169" s="84">
        <v>1997</v>
      </c>
      <c r="G169" s="84">
        <v>2004</v>
      </c>
      <c r="H169" s="84">
        <v>2056</v>
      </c>
      <c r="I169" s="84">
        <v>2046</v>
      </c>
      <c r="J169" s="84">
        <v>2166</v>
      </c>
      <c r="K169" s="84">
        <v>2339</v>
      </c>
      <c r="L169" s="84">
        <v>2515</v>
      </c>
      <c r="M169" s="84">
        <v>2691</v>
      </c>
      <c r="N169" s="84">
        <v>2674</v>
      </c>
      <c r="O169" s="84">
        <v>2627</v>
      </c>
      <c r="P169" s="84">
        <v>2738</v>
      </c>
      <c r="Q169" s="84">
        <v>2909</v>
      </c>
      <c r="R169" s="84">
        <v>2970</v>
      </c>
      <c r="S169" s="84">
        <v>2916</v>
      </c>
      <c r="T169" s="84">
        <v>3060</v>
      </c>
      <c r="U169" s="84">
        <v>3212</v>
      </c>
      <c r="V169" s="84">
        <v>3265</v>
      </c>
      <c r="W169" s="84">
        <v>3195</v>
      </c>
      <c r="X169" s="84">
        <v>3346</v>
      </c>
      <c r="Y169" s="98">
        <v>3497</v>
      </c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</row>
    <row r="170" spans="1:37" hidden="1" x14ac:dyDescent="0.25">
      <c r="A170" s="97">
        <v>1900</v>
      </c>
      <c r="B170" s="84">
        <v>1690</v>
      </c>
      <c r="C170" s="84">
        <v>1728</v>
      </c>
      <c r="D170" s="84">
        <v>1733</v>
      </c>
      <c r="E170" s="84">
        <v>1810</v>
      </c>
      <c r="F170" s="84">
        <v>1892</v>
      </c>
      <c r="G170" s="84">
        <v>1945</v>
      </c>
      <c r="H170" s="84">
        <v>2065</v>
      </c>
      <c r="I170" s="84">
        <v>2122</v>
      </c>
      <c r="J170" s="84">
        <v>2200</v>
      </c>
      <c r="K170" s="84">
        <v>2301</v>
      </c>
      <c r="L170" s="84">
        <v>2456</v>
      </c>
      <c r="M170" s="84">
        <v>2606</v>
      </c>
      <c r="N170" s="84">
        <v>2696</v>
      </c>
      <c r="O170" s="84">
        <v>2686</v>
      </c>
      <c r="P170" s="84">
        <v>2800</v>
      </c>
      <c r="Q170" s="84">
        <v>2929</v>
      </c>
      <c r="R170" s="84">
        <v>3005</v>
      </c>
      <c r="S170" s="84">
        <v>2966</v>
      </c>
      <c r="T170" s="84">
        <v>3128</v>
      </c>
      <c r="U170" s="84">
        <v>3233</v>
      </c>
      <c r="V170" s="84">
        <v>3304</v>
      </c>
      <c r="W170" s="84">
        <v>3264</v>
      </c>
      <c r="X170" s="84">
        <v>3423</v>
      </c>
      <c r="Y170" s="98">
        <v>3516</v>
      </c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</row>
    <row r="171" spans="1:37" hidden="1" x14ac:dyDescent="0.25">
      <c r="A171" s="97">
        <v>2000</v>
      </c>
      <c r="B171" s="84">
        <v>1637</v>
      </c>
      <c r="C171" s="84">
        <v>1660</v>
      </c>
      <c r="D171" s="84">
        <v>1582</v>
      </c>
      <c r="E171" s="84">
        <v>1690</v>
      </c>
      <c r="F171" s="84">
        <v>1758</v>
      </c>
      <c r="G171" s="84">
        <v>1853</v>
      </c>
      <c r="H171" s="84">
        <v>2032</v>
      </c>
      <c r="I171" s="84">
        <v>2149</v>
      </c>
      <c r="J171" s="84">
        <v>2188</v>
      </c>
      <c r="K171" s="84">
        <v>2221</v>
      </c>
      <c r="L171" s="84">
        <v>2352</v>
      </c>
      <c r="M171" s="84">
        <v>2476</v>
      </c>
      <c r="N171" s="84">
        <v>2718</v>
      </c>
      <c r="O171" s="84">
        <v>2745</v>
      </c>
      <c r="P171" s="84">
        <v>2862</v>
      </c>
      <c r="Q171" s="84">
        <v>2950</v>
      </c>
      <c r="R171" s="84">
        <v>3040</v>
      </c>
      <c r="S171" s="84">
        <v>3017</v>
      </c>
      <c r="T171" s="84">
        <v>3195</v>
      </c>
      <c r="U171" s="84">
        <v>3255</v>
      </c>
      <c r="V171" s="84">
        <v>3343</v>
      </c>
      <c r="W171" s="84">
        <v>3332</v>
      </c>
      <c r="X171" s="84">
        <v>3500</v>
      </c>
      <c r="Y171" s="98">
        <v>3534</v>
      </c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</row>
    <row r="172" spans="1:37" hidden="1" x14ac:dyDescent="0.25">
      <c r="A172" s="97">
        <v>2100</v>
      </c>
      <c r="B172" s="84">
        <v>1641</v>
      </c>
      <c r="C172" s="84">
        <v>1671</v>
      </c>
      <c r="D172" s="84">
        <v>1590</v>
      </c>
      <c r="E172" s="84">
        <v>1693</v>
      </c>
      <c r="F172" s="84">
        <v>1764</v>
      </c>
      <c r="G172" s="84">
        <v>1861</v>
      </c>
      <c r="H172" s="84">
        <v>2004</v>
      </c>
      <c r="I172" s="84">
        <v>2112</v>
      </c>
      <c r="J172" s="84">
        <v>2187</v>
      </c>
      <c r="K172" s="84">
        <v>2221</v>
      </c>
      <c r="L172" s="84">
        <v>2283</v>
      </c>
      <c r="M172" s="84">
        <v>2401</v>
      </c>
      <c r="N172" s="84">
        <v>2694</v>
      </c>
      <c r="O172" s="84">
        <v>2729</v>
      </c>
      <c r="P172" s="84">
        <v>2803</v>
      </c>
      <c r="Q172" s="84">
        <v>2889</v>
      </c>
      <c r="R172" s="84">
        <v>3011</v>
      </c>
      <c r="S172" s="84">
        <v>3014</v>
      </c>
      <c r="T172" s="84">
        <v>3107</v>
      </c>
      <c r="U172" s="84">
        <v>3183</v>
      </c>
      <c r="V172" s="84">
        <v>3324</v>
      </c>
      <c r="W172" s="84">
        <v>3350</v>
      </c>
      <c r="X172" s="84">
        <v>3446</v>
      </c>
      <c r="Y172" s="98">
        <v>3487</v>
      </c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</row>
    <row r="173" spans="1:37" hidden="1" x14ac:dyDescent="0.25">
      <c r="A173" s="97">
        <v>2125</v>
      </c>
      <c r="B173" s="84">
        <v>1644</v>
      </c>
      <c r="C173" s="84">
        <v>1680</v>
      </c>
      <c r="D173" s="84">
        <v>1603</v>
      </c>
      <c r="E173" s="84">
        <v>1696</v>
      </c>
      <c r="F173" s="84">
        <v>1767</v>
      </c>
      <c r="G173" s="84">
        <v>1867</v>
      </c>
      <c r="H173" s="84">
        <v>1972</v>
      </c>
      <c r="I173" s="84">
        <v>2075</v>
      </c>
      <c r="J173" s="84">
        <v>2181</v>
      </c>
      <c r="K173" s="84">
        <v>2221</v>
      </c>
      <c r="L173" s="84">
        <v>2215</v>
      </c>
      <c r="M173" s="84">
        <v>2327</v>
      </c>
      <c r="N173" s="84">
        <v>2672</v>
      </c>
      <c r="O173" s="84">
        <v>2713</v>
      </c>
      <c r="P173" s="84">
        <v>2742</v>
      </c>
      <c r="Q173" s="84">
        <v>2828</v>
      </c>
      <c r="R173" s="84">
        <v>2979</v>
      </c>
      <c r="S173" s="84">
        <v>3014</v>
      </c>
      <c r="T173" s="84">
        <v>3017</v>
      </c>
      <c r="U173" s="84">
        <v>3113</v>
      </c>
      <c r="V173" s="84">
        <v>3305</v>
      </c>
      <c r="W173" s="84">
        <v>3366</v>
      </c>
      <c r="X173" s="84">
        <v>3388</v>
      </c>
      <c r="Y173" s="98">
        <v>3443</v>
      </c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</row>
    <row r="174" spans="1:37" hidden="1" x14ac:dyDescent="0.25">
      <c r="A174" s="97">
        <v>2250</v>
      </c>
      <c r="B174" s="84">
        <v>1660</v>
      </c>
      <c r="C174" s="84">
        <v>1693</v>
      </c>
      <c r="D174" s="84">
        <v>1634</v>
      </c>
      <c r="E174" s="84">
        <v>1696</v>
      </c>
      <c r="F174" s="84">
        <v>1761</v>
      </c>
      <c r="G174" s="84">
        <v>1876</v>
      </c>
      <c r="H174" s="84">
        <v>1948</v>
      </c>
      <c r="I174" s="84">
        <v>2056</v>
      </c>
      <c r="J174" s="84">
        <v>2159</v>
      </c>
      <c r="K174" s="84">
        <v>2271</v>
      </c>
      <c r="L174" s="84">
        <v>2215</v>
      </c>
      <c r="M174" s="84">
        <v>2482</v>
      </c>
      <c r="N174" s="84">
        <v>2646</v>
      </c>
      <c r="O174" s="84">
        <v>2716</v>
      </c>
      <c r="P174" s="84">
        <v>2662</v>
      </c>
      <c r="Q174" s="84">
        <v>2771</v>
      </c>
      <c r="R174" s="84">
        <v>2844</v>
      </c>
      <c r="S174" s="84">
        <v>2976</v>
      </c>
      <c r="T174" s="84">
        <v>2934</v>
      </c>
      <c r="U174" s="84">
        <v>3046</v>
      </c>
      <c r="V174" s="84">
        <v>3212</v>
      </c>
      <c r="W174" s="84">
        <v>3343</v>
      </c>
      <c r="X174" s="84">
        <v>3283</v>
      </c>
      <c r="Y174" s="98">
        <v>3372</v>
      </c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</row>
    <row r="175" spans="1:37" hidden="1" x14ac:dyDescent="0.25">
      <c r="A175" s="97">
        <v>2375</v>
      </c>
      <c r="B175" s="84">
        <v>1810</v>
      </c>
      <c r="C175" s="84">
        <v>1833</v>
      </c>
      <c r="D175" s="84">
        <v>1761</v>
      </c>
      <c r="E175" s="84">
        <v>1746</v>
      </c>
      <c r="F175" s="84">
        <v>1830</v>
      </c>
      <c r="G175" s="84">
        <v>1864</v>
      </c>
      <c r="H175" s="84">
        <v>2044</v>
      </c>
      <c r="I175" s="84">
        <v>2146</v>
      </c>
      <c r="J175" s="84">
        <v>2268</v>
      </c>
      <c r="K175" s="84">
        <v>2435</v>
      </c>
      <c r="L175" s="84">
        <v>2330</v>
      </c>
      <c r="M175" s="84">
        <v>2588</v>
      </c>
      <c r="N175" s="84">
        <v>2735</v>
      </c>
      <c r="O175" s="84">
        <v>2873</v>
      </c>
      <c r="P175" s="84">
        <v>2716</v>
      </c>
      <c r="Q175" s="84">
        <v>2832</v>
      </c>
      <c r="R175" s="84">
        <v>2963</v>
      </c>
      <c r="S175" s="84">
        <v>3110</v>
      </c>
      <c r="T175" s="84">
        <v>2979</v>
      </c>
      <c r="U175" s="84">
        <v>3078</v>
      </c>
      <c r="V175" s="84">
        <v>3263</v>
      </c>
      <c r="W175" s="84">
        <v>3452</v>
      </c>
      <c r="X175" s="84">
        <v>3174</v>
      </c>
      <c r="Y175" s="98">
        <v>3299</v>
      </c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</row>
    <row r="176" spans="1:37" hidden="1" x14ac:dyDescent="0.25">
      <c r="A176" s="97">
        <v>2500</v>
      </c>
      <c r="B176" s="84">
        <v>1937</v>
      </c>
      <c r="C176" s="84">
        <v>1963</v>
      </c>
      <c r="D176" s="84">
        <v>2094</v>
      </c>
      <c r="E176" s="84">
        <v>1836</v>
      </c>
      <c r="F176" s="84">
        <v>1948</v>
      </c>
      <c r="G176" s="84">
        <v>2094</v>
      </c>
      <c r="H176" s="84">
        <v>2075</v>
      </c>
      <c r="I176" s="84">
        <v>2187</v>
      </c>
      <c r="J176" s="84">
        <v>2342</v>
      </c>
      <c r="K176" s="84">
        <v>2668</v>
      </c>
      <c r="L176" s="84">
        <v>3097</v>
      </c>
      <c r="M176" s="84">
        <v>3241</v>
      </c>
      <c r="N176" s="84">
        <v>3225</v>
      </c>
      <c r="O176" s="84">
        <v>3295</v>
      </c>
      <c r="P176" s="84">
        <v>3375</v>
      </c>
      <c r="Q176" s="84">
        <v>3420</v>
      </c>
      <c r="R176" s="84">
        <v>3500</v>
      </c>
      <c r="S176" s="84">
        <v>3583</v>
      </c>
      <c r="T176" s="84">
        <v>3654</v>
      </c>
      <c r="U176" s="84">
        <v>3865</v>
      </c>
      <c r="V176" s="84">
        <v>3980</v>
      </c>
      <c r="W176" s="84">
        <v>3967</v>
      </c>
      <c r="X176" s="84">
        <v>4159</v>
      </c>
      <c r="Y176" s="98">
        <v>4239</v>
      </c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</row>
    <row r="177" spans="1:37" hidden="1" x14ac:dyDescent="0.25">
      <c r="A177" s="97">
        <v>2550</v>
      </c>
      <c r="B177" s="84">
        <v>1947</v>
      </c>
      <c r="C177" s="84">
        <v>1976</v>
      </c>
      <c r="D177" s="84">
        <v>2128</v>
      </c>
      <c r="E177" s="84">
        <v>1845</v>
      </c>
      <c r="F177" s="84">
        <v>1951</v>
      </c>
      <c r="G177" s="84">
        <v>2106</v>
      </c>
      <c r="H177" s="84">
        <v>2094</v>
      </c>
      <c r="I177" s="84">
        <v>2205</v>
      </c>
      <c r="J177" s="84">
        <v>2401</v>
      </c>
      <c r="K177" s="84">
        <v>2752</v>
      </c>
      <c r="L177" s="84">
        <v>3116</v>
      </c>
      <c r="M177" s="84">
        <v>3247</v>
      </c>
      <c r="N177" s="84">
        <v>3276</v>
      </c>
      <c r="O177" s="84">
        <v>3318</v>
      </c>
      <c r="P177" s="84">
        <v>3446</v>
      </c>
      <c r="Q177" s="84">
        <v>3475</v>
      </c>
      <c r="R177" s="84">
        <v>3532</v>
      </c>
      <c r="S177" s="84">
        <v>3609</v>
      </c>
      <c r="T177" s="84">
        <v>3695</v>
      </c>
      <c r="U177" s="84">
        <v>3891</v>
      </c>
      <c r="V177" s="84">
        <v>4006</v>
      </c>
      <c r="W177" s="84">
        <v>4022</v>
      </c>
      <c r="X177" s="84">
        <v>4214</v>
      </c>
      <c r="Y177" s="98">
        <v>4345</v>
      </c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</row>
    <row r="178" spans="1:37" hidden="1" x14ac:dyDescent="0.25">
      <c r="A178" s="97">
        <v>2625</v>
      </c>
      <c r="B178" s="84">
        <v>1957</v>
      </c>
      <c r="C178" s="84">
        <v>1991</v>
      </c>
      <c r="D178" s="84">
        <v>2162</v>
      </c>
      <c r="E178" s="84">
        <v>1854</v>
      </c>
      <c r="F178" s="84">
        <v>1954</v>
      </c>
      <c r="G178" s="84">
        <v>2122</v>
      </c>
      <c r="H178" s="84">
        <v>2112</v>
      </c>
      <c r="I178" s="84">
        <v>2227</v>
      </c>
      <c r="J178" s="84">
        <v>2537</v>
      </c>
      <c r="K178" s="84">
        <v>2758</v>
      </c>
      <c r="L178" s="84">
        <v>3139</v>
      </c>
      <c r="M178" s="84">
        <v>3254</v>
      </c>
      <c r="N178" s="84">
        <v>3327</v>
      </c>
      <c r="O178" s="84">
        <v>3340</v>
      </c>
      <c r="P178" s="84">
        <v>3513</v>
      </c>
      <c r="Q178" s="84">
        <v>3532</v>
      </c>
      <c r="R178" s="84">
        <v>3561</v>
      </c>
      <c r="S178" s="84">
        <v>3635</v>
      </c>
      <c r="T178" s="84">
        <v>3737</v>
      </c>
      <c r="U178" s="84">
        <v>3919</v>
      </c>
      <c r="V178" s="84">
        <v>4031</v>
      </c>
      <c r="W178" s="84">
        <v>4079</v>
      </c>
      <c r="X178" s="84">
        <v>4271</v>
      </c>
      <c r="Y178" s="98">
        <v>4447</v>
      </c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</row>
    <row r="179" spans="1:37" hidden="1" x14ac:dyDescent="0.25">
      <c r="A179" s="97">
        <v>2700</v>
      </c>
      <c r="B179" s="84">
        <v>1970</v>
      </c>
      <c r="C179" s="84">
        <v>1985</v>
      </c>
      <c r="D179" s="84">
        <v>2156</v>
      </c>
      <c r="E179" s="84">
        <v>1889</v>
      </c>
      <c r="F179" s="84">
        <v>1991</v>
      </c>
      <c r="G179" s="84">
        <v>2146</v>
      </c>
      <c r="H179" s="84">
        <v>2215</v>
      </c>
      <c r="I179" s="84">
        <v>2320</v>
      </c>
      <c r="J179" s="84">
        <v>2550</v>
      </c>
      <c r="K179" s="84">
        <v>2758</v>
      </c>
      <c r="L179" s="84">
        <v>3167</v>
      </c>
      <c r="M179" s="84">
        <v>3334</v>
      </c>
      <c r="N179" s="84">
        <v>3305</v>
      </c>
      <c r="O179" s="84">
        <v>3337</v>
      </c>
      <c r="P179" s="84">
        <v>3583</v>
      </c>
      <c r="Q179" s="84">
        <v>3644</v>
      </c>
      <c r="R179" s="84">
        <v>3679</v>
      </c>
      <c r="S179" s="84">
        <v>3721</v>
      </c>
      <c r="T179" s="84">
        <v>3859</v>
      </c>
      <c r="U179" s="84">
        <v>4028</v>
      </c>
      <c r="V179" s="84">
        <v>4047</v>
      </c>
      <c r="W179" s="84">
        <v>4098</v>
      </c>
      <c r="X179" s="84">
        <v>4348</v>
      </c>
      <c r="Y179" s="98">
        <v>4486</v>
      </c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</row>
    <row r="180" spans="1:37" hidden="1" x14ac:dyDescent="0.25">
      <c r="A180" s="97">
        <v>2850</v>
      </c>
      <c r="B180" s="84">
        <v>2247</v>
      </c>
      <c r="C180" s="84">
        <v>2299</v>
      </c>
      <c r="D180" s="84">
        <v>2367</v>
      </c>
      <c r="E180" s="84">
        <v>2150</v>
      </c>
      <c r="F180" s="84">
        <v>2252</v>
      </c>
      <c r="G180" s="84">
        <v>2563</v>
      </c>
      <c r="H180" s="84">
        <v>2492</v>
      </c>
      <c r="I180" s="84">
        <v>3062</v>
      </c>
      <c r="J180" s="84">
        <v>3110</v>
      </c>
      <c r="K180" s="84">
        <v>3139</v>
      </c>
      <c r="L180" s="84">
        <v>3331</v>
      </c>
      <c r="M180" s="84">
        <v>3500</v>
      </c>
      <c r="N180" s="84">
        <v>3542</v>
      </c>
      <c r="O180" s="84">
        <v>3625</v>
      </c>
      <c r="P180" s="84">
        <v>3718</v>
      </c>
      <c r="Q180" s="84">
        <v>4054</v>
      </c>
      <c r="R180" s="84">
        <v>4028</v>
      </c>
      <c r="S180" s="84">
        <v>4028</v>
      </c>
      <c r="T180" s="84">
        <v>4153</v>
      </c>
      <c r="U180" s="84">
        <v>4310</v>
      </c>
      <c r="V180" s="84">
        <v>4370</v>
      </c>
      <c r="W180" s="84">
        <v>4473</v>
      </c>
      <c r="X180" s="84">
        <v>4546</v>
      </c>
      <c r="Y180" s="98">
        <v>4738</v>
      </c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</row>
    <row r="181" spans="1:37" hidden="1" x14ac:dyDescent="0.25">
      <c r="A181" s="97">
        <v>2975</v>
      </c>
      <c r="B181" s="84">
        <v>2275</v>
      </c>
      <c r="C181" s="84">
        <v>2305</v>
      </c>
      <c r="D181" s="84">
        <v>2429</v>
      </c>
      <c r="E181" s="84">
        <v>2407</v>
      </c>
      <c r="F181" s="84">
        <v>2491</v>
      </c>
      <c r="G181" s="84">
        <v>2752</v>
      </c>
      <c r="H181" s="84">
        <v>2793</v>
      </c>
      <c r="I181" s="84">
        <v>3043</v>
      </c>
      <c r="J181" s="84">
        <v>3116</v>
      </c>
      <c r="K181" s="84">
        <v>3177</v>
      </c>
      <c r="L181" s="84">
        <v>3427</v>
      </c>
      <c r="M181" s="84">
        <v>3606</v>
      </c>
      <c r="N181" s="84">
        <v>3647</v>
      </c>
      <c r="O181" s="84">
        <v>3737</v>
      </c>
      <c r="P181" s="84">
        <v>3903</v>
      </c>
      <c r="Q181" s="84">
        <v>4159</v>
      </c>
      <c r="R181" s="84">
        <v>4134</v>
      </c>
      <c r="S181" s="84">
        <v>4156</v>
      </c>
      <c r="T181" s="84">
        <v>4281</v>
      </c>
      <c r="U181" s="84">
        <v>4447</v>
      </c>
      <c r="V181" s="84">
        <v>4486</v>
      </c>
      <c r="W181" s="84">
        <v>4588</v>
      </c>
      <c r="X181" s="84">
        <v>4690</v>
      </c>
      <c r="Y181" s="98">
        <v>4866</v>
      </c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</row>
    <row r="182" spans="1:37" hidden="1" x14ac:dyDescent="0.25">
      <c r="A182" s="97">
        <v>3000</v>
      </c>
      <c r="B182" s="84">
        <v>2303</v>
      </c>
      <c r="C182" s="84">
        <v>2311</v>
      </c>
      <c r="D182" s="84">
        <v>2491</v>
      </c>
      <c r="E182" s="84">
        <v>2665</v>
      </c>
      <c r="F182" s="84">
        <v>2812</v>
      </c>
      <c r="G182" s="84">
        <v>2864</v>
      </c>
      <c r="H182" s="84">
        <v>3094</v>
      </c>
      <c r="I182" s="84">
        <v>3023</v>
      </c>
      <c r="J182" s="84">
        <v>3126</v>
      </c>
      <c r="K182" s="84">
        <v>3215</v>
      </c>
      <c r="L182" s="84">
        <v>3523</v>
      </c>
      <c r="M182" s="84">
        <v>3708</v>
      </c>
      <c r="N182" s="84">
        <v>3756</v>
      </c>
      <c r="O182" s="84">
        <v>3846</v>
      </c>
      <c r="P182" s="84">
        <v>4086</v>
      </c>
      <c r="Q182" s="84">
        <v>4262</v>
      </c>
      <c r="R182" s="84">
        <v>4236</v>
      </c>
      <c r="S182" s="84">
        <v>4287</v>
      </c>
      <c r="T182" s="84">
        <v>4409</v>
      </c>
      <c r="U182" s="84">
        <v>4585</v>
      </c>
      <c r="V182" s="84">
        <v>4604</v>
      </c>
      <c r="W182" s="84">
        <v>4703</v>
      </c>
      <c r="X182" s="84">
        <v>4838</v>
      </c>
      <c r="Y182" s="98">
        <v>4994</v>
      </c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</row>
    <row r="183" spans="1:37" ht="15.75" hidden="1" thickBot="1" x14ac:dyDescent="0.3">
      <c r="A183" s="99">
        <v>3150</v>
      </c>
      <c r="B183" s="100">
        <v>2642</v>
      </c>
      <c r="C183" s="100">
        <v>2653</v>
      </c>
      <c r="D183" s="100">
        <v>2859</v>
      </c>
      <c r="E183" s="100">
        <v>3057</v>
      </c>
      <c r="F183" s="100">
        <v>2983</v>
      </c>
      <c r="G183" s="100">
        <v>3036</v>
      </c>
      <c r="H183" s="100">
        <v>3282</v>
      </c>
      <c r="I183" s="100">
        <v>3208</v>
      </c>
      <c r="J183" s="100">
        <v>3314</v>
      </c>
      <c r="K183" s="100">
        <v>3411</v>
      </c>
      <c r="L183" s="100">
        <v>3739</v>
      </c>
      <c r="M183" s="100">
        <v>3935</v>
      </c>
      <c r="N183" s="100">
        <v>3985</v>
      </c>
      <c r="O183" s="100">
        <v>4081</v>
      </c>
      <c r="P183" s="100">
        <v>4334</v>
      </c>
      <c r="Q183" s="100">
        <v>4523</v>
      </c>
      <c r="R183" s="100">
        <v>4494</v>
      </c>
      <c r="S183" s="100">
        <v>4548</v>
      </c>
      <c r="T183" s="100">
        <v>4676</v>
      </c>
      <c r="U183" s="100">
        <v>4865</v>
      </c>
      <c r="V183" s="100">
        <v>4883</v>
      </c>
      <c r="W183" s="100">
        <v>4990</v>
      </c>
      <c r="X183" s="100">
        <v>5132</v>
      </c>
      <c r="Y183" s="101">
        <v>5300</v>
      </c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</row>
    <row r="184" spans="1:37" hidden="1" x14ac:dyDescent="0.25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</row>
    <row r="185" spans="1:37" ht="15.75" hidden="1" thickBot="1" x14ac:dyDescent="0.3">
      <c r="A185" s="81" t="s">
        <v>732</v>
      </c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</row>
    <row r="186" spans="1:37" hidden="1" x14ac:dyDescent="0.25">
      <c r="A186" s="94" t="s">
        <v>106</v>
      </c>
      <c r="B186" s="95">
        <v>2110</v>
      </c>
      <c r="C186" s="95">
        <v>2250</v>
      </c>
      <c r="D186" s="95">
        <v>2375</v>
      </c>
      <c r="E186" s="95">
        <v>2500</v>
      </c>
      <c r="F186" s="95">
        <v>2625</v>
      </c>
      <c r="G186" s="95">
        <v>2750</v>
      </c>
      <c r="H186" s="95">
        <v>2875</v>
      </c>
      <c r="I186" s="95">
        <v>3000</v>
      </c>
      <c r="J186" s="95">
        <v>3125</v>
      </c>
      <c r="K186" s="95">
        <v>3250</v>
      </c>
      <c r="L186" s="95">
        <v>3375</v>
      </c>
      <c r="M186" s="95">
        <v>3500</v>
      </c>
      <c r="N186" s="95">
        <v>3625</v>
      </c>
      <c r="O186" s="95">
        <v>3750</v>
      </c>
      <c r="P186" s="95">
        <v>3875</v>
      </c>
      <c r="Q186" s="95">
        <v>4000</v>
      </c>
      <c r="R186" s="95">
        <v>4125</v>
      </c>
      <c r="S186" s="95">
        <v>4250</v>
      </c>
      <c r="T186" s="95">
        <v>4375</v>
      </c>
      <c r="U186" s="95">
        <v>4500</v>
      </c>
      <c r="V186" s="95">
        <v>4625</v>
      </c>
      <c r="W186" s="95">
        <v>4750</v>
      </c>
      <c r="X186" s="95">
        <v>4875</v>
      </c>
      <c r="Y186" s="96">
        <v>5000</v>
      </c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</row>
    <row r="187" spans="1:37" hidden="1" x14ac:dyDescent="0.25">
      <c r="A187" s="97">
        <v>1700</v>
      </c>
      <c r="B187" s="84">
        <v>1737</v>
      </c>
      <c r="C187" s="84">
        <v>1800</v>
      </c>
      <c r="D187" s="84">
        <v>1940</v>
      </c>
      <c r="E187" s="84">
        <v>1988</v>
      </c>
      <c r="F187" s="84">
        <v>2040</v>
      </c>
      <c r="G187" s="84">
        <v>2095</v>
      </c>
      <c r="H187" s="84">
        <v>2069</v>
      </c>
      <c r="I187" s="84">
        <v>2099</v>
      </c>
      <c r="J187" s="84">
        <v>2221</v>
      </c>
      <c r="K187" s="84">
        <v>2406</v>
      </c>
      <c r="L187" s="84">
        <v>2583</v>
      </c>
      <c r="M187" s="84">
        <v>2764</v>
      </c>
      <c r="N187" s="84">
        <v>2893</v>
      </c>
      <c r="O187" s="84">
        <v>2842</v>
      </c>
      <c r="P187" s="84">
        <v>2964</v>
      </c>
      <c r="Q187" s="84">
        <v>3148</v>
      </c>
      <c r="R187" s="84">
        <v>3215</v>
      </c>
      <c r="S187" s="84">
        <v>3156</v>
      </c>
      <c r="T187" s="84">
        <v>3318</v>
      </c>
      <c r="U187" s="84">
        <v>3488</v>
      </c>
      <c r="V187" s="84">
        <v>3540</v>
      </c>
      <c r="W187" s="84">
        <v>3470</v>
      </c>
      <c r="X187" s="84">
        <v>3640</v>
      </c>
      <c r="Y187" s="98">
        <v>3795</v>
      </c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</row>
    <row r="188" spans="1:37" hidden="1" x14ac:dyDescent="0.25">
      <c r="A188" s="97">
        <v>1800</v>
      </c>
      <c r="B188" s="84">
        <v>1882</v>
      </c>
      <c r="C188" s="84">
        <v>1940</v>
      </c>
      <c r="D188" s="84">
        <v>2045</v>
      </c>
      <c r="E188" s="84">
        <v>2091</v>
      </c>
      <c r="F188" s="84">
        <v>2196</v>
      </c>
      <c r="G188" s="84">
        <v>2204</v>
      </c>
      <c r="H188" s="84">
        <v>2262</v>
      </c>
      <c r="I188" s="84">
        <v>2251</v>
      </c>
      <c r="J188" s="84">
        <v>2382</v>
      </c>
      <c r="K188" s="84">
        <v>2573</v>
      </c>
      <c r="L188" s="84">
        <v>2767</v>
      </c>
      <c r="M188" s="84">
        <v>2961</v>
      </c>
      <c r="N188" s="84">
        <v>2942</v>
      </c>
      <c r="O188" s="84">
        <v>2890</v>
      </c>
      <c r="P188" s="84">
        <v>3012</v>
      </c>
      <c r="Q188" s="84">
        <v>3200</v>
      </c>
      <c r="R188" s="84">
        <v>3267</v>
      </c>
      <c r="S188" s="84">
        <v>3208</v>
      </c>
      <c r="T188" s="84">
        <v>3366</v>
      </c>
      <c r="U188" s="84">
        <v>3533</v>
      </c>
      <c r="V188" s="84">
        <v>3592</v>
      </c>
      <c r="W188" s="84">
        <v>3514</v>
      </c>
      <c r="X188" s="84">
        <v>3681</v>
      </c>
      <c r="Y188" s="98">
        <v>3847</v>
      </c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</row>
    <row r="189" spans="1:37" hidden="1" x14ac:dyDescent="0.25">
      <c r="A189" s="97">
        <v>1900</v>
      </c>
      <c r="B189" s="84">
        <v>1859</v>
      </c>
      <c r="C189" s="84">
        <v>1901</v>
      </c>
      <c r="D189" s="84">
        <v>1906</v>
      </c>
      <c r="E189" s="84">
        <v>1991</v>
      </c>
      <c r="F189" s="84">
        <v>2081</v>
      </c>
      <c r="G189" s="84">
        <v>2140</v>
      </c>
      <c r="H189" s="84">
        <v>2272</v>
      </c>
      <c r="I189" s="84">
        <v>2334</v>
      </c>
      <c r="J189" s="84">
        <v>2420</v>
      </c>
      <c r="K189" s="84">
        <v>2532</v>
      </c>
      <c r="L189" s="84">
        <v>2701</v>
      </c>
      <c r="M189" s="84">
        <v>2867</v>
      </c>
      <c r="N189" s="84">
        <v>2965</v>
      </c>
      <c r="O189" s="84">
        <v>2954</v>
      </c>
      <c r="P189" s="84">
        <v>3080</v>
      </c>
      <c r="Q189" s="84">
        <v>3222</v>
      </c>
      <c r="R189" s="84">
        <v>3305</v>
      </c>
      <c r="S189" s="84">
        <v>3263</v>
      </c>
      <c r="T189" s="84">
        <v>3440</v>
      </c>
      <c r="U189" s="84">
        <v>3557</v>
      </c>
      <c r="V189" s="84">
        <v>3634</v>
      </c>
      <c r="W189" s="84">
        <v>3590</v>
      </c>
      <c r="X189" s="84">
        <v>3766</v>
      </c>
      <c r="Y189" s="98">
        <v>3867</v>
      </c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</row>
    <row r="190" spans="1:37" hidden="1" x14ac:dyDescent="0.25">
      <c r="A190" s="97">
        <v>2000</v>
      </c>
      <c r="B190" s="84">
        <v>1801</v>
      </c>
      <c r="C190" s="84">
        <v>1826</v>
      </c>
      <c r="D190" s="84">
        <v>1740</v>
      </c>
      <c r="E190" s="84">
        <v>1858</v>
      </c>
      <c r="F190" s="84">
        <v>1934</v>
      </c>
      <c r="G190" s="84">
        <v>2038</v>
      </c>
      <c r="H190" s="84">
        <v>2235</v>
      </c>
      <c r="I190" s="84">
        <v>2364</v>
      </c>
      <c r="J190" s="84">
        <v>2407</v>
      </c>
      <c r="K190" s="84">
        <v>2443</v>
      </c>
      <c r="L190" s="84">
        <v>2587</v>
      </c>
      <c r="M190" s="84">
        <v>2723</v>
      </c>
      <c r="N190" s="84">
        <v>2989</v>
      </c>
      <c r="O190" s="84">
        <v>3019</v>
      </c>
      <c r="P190" s="84">
        <v>3148</v>
      </c>
      <c r="Q190" s="84">
        <v>3245</v>
      </c>
      <c r="R190" s="84">
        <v>3344</v>
      </c>
      <c r="S190" s="84">
        <v>3318</v>
      </c>
      <c r="T190" s="84">
        <v>3514</v>
      </c>
      <c r="U190" s="84">
        <v>3581</v>
      </c>
      <c r="V190" s="84">
        <v>3677</v>
      </c>
      <c r="W190" s="84">
        <v>3666</v>
      </c>
      <c r="X190" s="84">
        <v>3851</v>
      </c>
      <c r="Y190" s="98">
        <v>3888</v>
      </c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</row>
    <row r="191" spans="1:37" hidden="1" x14ac:dyDescent="0.25">
      <c r="A191" s="97">
        <v>2100</v>
      </c>
      <c r="B191" s="84">
        <v>1805</v>
      </c>
      <c r="C191" s="84">
        <v>1839</v>
      </c>
      <c r="D191" s="84">
        <v>1749</v>
      </c>
      <c r="E191" s="84">
        <v>1864</v>
      </c>
      <c r="F191" s="84">
        <v>1941</v>
      </c>
      <c r="G191" s="84">
        <v>2047</v>
      </c>
      <c r="H191" s="84">
        <v>2205</v>
      </c>
      <c r="I191" s="84">
        <v>2323</v>
      </c>
      <c r="J191" s="84">
        <v>2404</v>
      </c>
      <c r="K191" s="84">
        <v>2445</v>
      </c>
      <c r="L191" s="84">
        <v>2513</v>
      </c>
      <c r="M191" s="84">
        <v>2640</v>
      </c>
      <c r="N191" s="84">
        <v>2963</v>
      </c>
      <c r="O191" s="84">
        <v>3001</v>
      </c>
      <c r="P191" s="84">
        <v>3084</v>
      </c>
      <c r="Q191" s="84">
        <v>3177</v>
      </c>
      <c r="R191" s="84">
        <v>3311</v>
      </c>
      <c r="S191" s="84">
        <v>3315</v>
      </c>
      <c r="T191" s="84">
        <v>3417</v>
      </c>
      <c r="U191" s="84">
        <v>3503</v>
      </c>
      <c r="V191" s="84">
        <v>3657</v>
      </c>
      <c r="W191" s="84">
        <v>3686</v>
      </c>
      <c r="X191" s="84">
        <v>3791</v>
      </c>
      <c r="Y191" s="98">
        <v>3836</v>
      </c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</row>
    <row r="192" spans="1:37" hidden="1" x14ac:dyDescent="0.25">
      <c r="A192" s="97">
        <v>2125</v>
      </c>
      <c r="B192" s="84">
        <v>1808</v>
      </c>
      <c r="C192" s="84">
        <v>1848</v>
      </c>
      <c r="D192" s="84">
        <v>1764</v>
      </c>
      <c r="E192" s="84">
        <v>1867</v>
      </c>
      <c r="F192" s="84">
        <v>1945</v>
      </c>
      <c r="G192" s="84">
        <v>2053</v>
      </c>
      <c r="H192" s="84">
        <v>2171</v>
      </c>
      <c r="I192" s="84">
        <v>2283</v>
      </c>
      <c r="J192" s="84">
        <v>2398</v>
      </c>
      <c r="K192" s="84">
        <v>2445</v>
      </c>
      <c r="L192" s="84">
        <v>2435</v>
      </c>
      <c r="M192" s="84">
        <v>2560</v>
      </c>
      <c r="N192" s="84">
        <v>2940</v>
      </c>
      <c r="O192" s="84">
        <v>2985</v>
      </c>
      <c r="P192" s="84">
        <v>3017</v>
      </c>
      <c r="Q192" s="84">
        <v>3110</v>
      </c>
      <c r="R192" s="84">
        <v>3276</v>
      </c>
      <c r="S192" s="84">
        <v>3315</v>
      </c>
      <c r="T192" s="84">
        <v>3318</v>
      </c>
      <c r="U192" s="84">
        <v>3423</v>
      </c>
      <c r="V192" s="84">
        <v>3635</v>
      </c>
      <c r="W192" s="84">
        <v>3702</v>
      </c>
      <c r="X192" s="84">
        <v>3727</v>
      </c>
      <c r="Y192" s="98">
        <v>3788</v>
      </c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</row>
    <row r="193" spans="1:37" hidden="1" x14ac:dyDescent="0.25">
      <c r="A193" s="97">
        <v>2250</v>
      </c>
      <c r="B193" s="84">
        <v>1826</v>
      </c>
      <c r="C193" s="84">
        <v>1864</v>
      </c>
      <c r="D193" s="84">
        <v>1798</v>
      </c>
      <c r="E193" s="84">
        <v>1867</v>
      </c>
      <c r="F193" s="84">
        <v>1938</v>
      </c>
      <c r="G193" s="84">
        <v>2063</v>
      </c>
      <c r="H193" s="84">
        <v>2143</v>
      </c>
      <c r="I193" s="84">
        <v>2261</v>
      </c>
      <c r="J193" s="84">
        <v>2376</v>
      </c>
      <c r="K193" s="84">
        <v>2497</v>
      </c>
      <c r="L193" s="84">
        <v>2435</v>
      </c>
      <c r="M193" s="84">
        <v>2730</v>
      </c>
      <c r="N193" s="84">
        <v>2912</v>
      </c>
      <c r="O193" s="84">
        <v>2988</v>
      </c>
      <c r="P193" s="84">
        <v>2927</v>
      </c>
      <c r="Q193" s="84">
        <v>3049</v>
      </c>
      <c r="R193" s="84">
        <v>3129</v>
      </c>
      <c r="S193" s="84">
        <v>3273</v>
      </c>
      <c r="T193" s="84">
        <v>3228</v>
      </c>
      <c r="U193" s="84">
        <v>3350</v>
      </c>
      <c r="V193" s="84">
        <v>3532</v>
      </c>
      <c r="W193" s="84">
        <v>3679</v>
      </c>
      <c r="X193" s="84">
        <v>3612</v>
      </c>
      <c r="Y193" s="98">
        <v>3708</v>
      </c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</row>
    <row r="194" spans="1:37" hidden="1" x14ac:dyDescent="0.25">
      <c r="A194" s="97">
        <v>2375</v>
      </c>
      <c r="B194" s="84">
        <v>1991</v>
      </c>
      <c r="C194" s="84">
        <v>2016</v>
      </c>
      <c r="D194" s="84">
        <v>1938</v>
      </c>
      <c r="E194" s="84">
        <v>1920</v>
      </c>
      <c r="F194" s="84">
        <v>2013</v>
      </c>
      <c r="G194" s="84">
        <v>2050</v>
      </c>
      <c r="H194" s="84">
        <v>2249</v>
      </c>
      <c r="I194" s="84">
        <v>2361</v>
      </c>
      <c r="J194" s="84">
        <v>2494</v>
      </c>
      <c r="K194" s="84">
        <v>2678</v>
      </c>
      <c r="L194" s="84">
        <v>2563</v>
      </c>
      <c r="M194" s="84">
        <v>2847</v>
      </c>
      <c r="N194" s="84">
        <v>3011</v>
      </c>
      <c r="O194" s="84">
        <v>3161</v>
      </c>
      <c r="P194" s="84">
        <v>2988</v>
      </c>
      <c r="Q194" s="84">
        <v>3116</v>
      </c>
      <c r="R194" s="84">
        <v>3260</v>
      </c>
      <c r="S194" s="84">
        <v>3420</v>
      </c>
      <c r="T194" s="84">
        <v>3276</v>
      </c>
      <c r="U194" s="84">
        <v>3385</v>
      </c>
      <c r="V194" s="84">
        <v>3590</v>
      </c>
      <c r="W194" s="84">
        <v>3798</v>
      </c>
      <c r="X194" s="84">
        <v>3491</v>
      </c>
      <c r="Y194" s="98">
        <v>3628</v>
      </c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</row>
    <row r="195" spans="1:37" hidden="1" x14ac:dyDescent="0.25">
      <c r="A195" s="97">
        <v>2500</v>
      </c>
      <c r="B195" s="84">
        <v>2131</v>
      </c>
      <c r="C195" s="84">
        <v>2159</v>
      </c>
      <c r="D195" s="84">
        <v>2302</v>
      </c>
      <c r="E195" s="84">
        <v>2019</v>
      </c>
      <c r="F195" s="84">
        <v>2143</v>
      </c>
      <c r="G195" s="84">
        <v>2302</v>
      </c>
      <c r="H195" s="84">
        <v>2283</v>
      </c>
      <c r="I195" s="84">
        <v>2404</v>
      </c>
      <c r="J195" s="84">
        <v>2575</v>
      </c>
      <c r="K195" s="84">
        <v>2935</v>
      </c>
      <c r="L195" s="84">
        <v>3407</v>
      </c>
      <c r="M195" s="84">
        <v>3564</v>
      </c>
      <c r="N195" s="84">
        <v>3548</v>
      </c>
      <c r="O195" s="84">
        <v>3625</v>
      </c>
      <c r="P195" s="84">
        <v>3715</v>
      </c>
      <c r="Q195" s="84">
        <v>3762</v>
      </c>
      <c r="R195" s="84">
        <v>3849</v>
      </c>
      <c r="S195" s="84">
        <v>3942</v>
      </c>
      <c r="T195" s="84">
        <v>4019</v>
      </c>
      <c r="U195" s="84">
        <v>4252</v>
      </c>
      <c r="V195" s="84">
        <v>4377</v>
      </c>
      <c r="W195" s="84">
        <v>4364</v>
      </c>
      <c r="X195" s="84">
        <v>4575</v>
      </c>
      <c r="Y195" s="98">
        <v>4665</v>
      </c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</row>
    <row r="196" spans="1:37" hidden="1" x14ac:dyDescent="0.25">
      <c r="A196" s="97">
        <v>2550</v>
      </c>
      <c r="B196" s="84">
        <v>2142</v>
      </c>
      <c r="C196" s="84">
        <v>2174</v>
      </c>
      <c r="D196" s="84">
        <v>2342</v>
      </c>
      <c r="E196" s="84">
        <v>2028</v>
      </c>
      <c r="F196" s="84">
        <v>2146</v>
      </c>
      <c r="G196" s="84">
        <v>2317</v>
      </c>
      <c r="H196" s="84">
        <v>2302</v>
      </c>
      <c r="I196" s="84">
        <v>2426</v>
      </c>
      <c r="J196" s="84">
        <v>2640</v>
      </c>
      <c r="K196" s="84">
        <v>3027</v>
      </c>
      <c r="L196" s="84">
        <v>3427</v>
      </c>
      <c r="M196" s="84">
        <v>3574</v>
      </c>
      <c r="N196" s="84">
        <v>3603</v>
      </c>
      <c r="O196" s="84">
        <v>3651</v>
      </c>
      <c r="P196" s="84">
        <v>3791</v>
      </c>
      <c r="Q196" s="84">
        <v>3823</v>
      </c>
      <c r="R196" s="84">
        <v>3884</v>
      </c>
      <c r="S196" s="84">
        <v>3970</v>
      </c>
      <c r="T196" s="84">
        <v>4066</v>
      </c>
      <c r="U196" s="84">
        <v>4281</v>
      </c>
      <c r="V196" s="84">
        <v>4406</v>
      </c>
      <c r="W196" s="84">
        <v>4425</v>
      </c>
      <c r="X196" s="84">
        <v>4636</v>
      </c>
      <c r="Y196" s="98">
        <v>4780</v>
      </c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</row>
    <row r="197" spans="1:37" hidden="1" x14ac:dyDescent="0.25">
      <c r="A197" s="97">
        <v>2625</v>
      </c>
      <c r="B197" s="84">
        <v>2153</v>
      </c>
      <c r="C197" s="84">
        <v>2190</v>
      </c>
      <c r="D197" s="84">
        <v>2379</v>
      </c>
      <c r="E197" s="84">
        <v>2041</v>
      </c>
      <c r="F197" s="84">
        <v>2150</v>
      </c>
      <c r="G197" s="84">
        <v>2333</v>
      </c>
      <c r="H197" s="84">
        <v>2323</v>
      </c>
      <c r="I197" s="84">
        <v>2451</v>
      </c>
      <c r="J197" s="84">
        <v>2790</v>
      </c>
      <c r="K197" s="84">
        <v>3033</v>
      </c>
      <c r="L197" s="84">
        <v>3452</v>
      </c>
      <c r="M197" s="84">
        <v>3580</v>
      </c>
      <c r="N197" s="84">
        <v>3660</v>
      </c>
      <c r="O197" s="84">
        <v>3673</v>
      </c>
      <c r="P197" s="84">
        <v>3865</v>
      </c>
      <c r="Q197" s="84">
        <v>3884</v>
      </c>
      <c r="R197" s="84">
        <v>3916</v>
      </c>
      <c r="S197" s="84">
        <v>3999</v>
      </c>
      <c r="T197" s="84">
        <v>4111</v>
      </c>
      <c r="U197" s="84">
        <v>4313</v>
      </c>
      <c r="V197" s="84">
        <v>4434</v>
      </c>
      <c r="W197" s="84">
        <v>4489</v>
      </c>
      <c r="X197" s="84">
        <v>4700</v>
      </c>
      <c r="Y197" s="98">
        <v>4892</v>
      </c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</row>
    <row r="198" spans="1:37" hidden="1" x14ac:dyDescent="0.25">
      <c r="A198" s="97">
        <v>2700</v>
      </c>
      <c r="B198" s="84">
        <v>2167</v>
      </c>
      <c r="C198" s="84">
        <v>2184</v>
      </c>
      <c r="D198" s="84">
        <v>2370</v>
      </c>
      <c r="E198" s="84">
        <v>2078</v>
      </c>
      <c r="F198" s="84">
        <v>2190</v>
      </c>
      <c r="G198" s="84">
        <v>2361</v>
      </c>
      <c r="H198" s="84">
        <v>2435</v>
      </c>
      <c r="I198" s="84">
        <v>2553</v>
      </c>
      <c r="J198" s="84">
        <v>2806</v>
      </c>
      <c r="K198" s="84">
        <v>3033</v>
      </c>
      <c r="L198" s="84">
        <v>3484</v>
      </c>
      <c r="M198" s="84">
        <v>3667</v>
      </c>
      <c r="N198" s="84">
        <v>3635</v>
      </c>
      <c r="O198" s="84">
        <v>3670</v>
      </c>
      <c r="P198" s="84">
        <v>3942</v>
      </c>
      <c r="Q198" s="84">
        <v>4009</v>
      </c>
      <c r="R198" s="84">
        <v>4047</v>
      </c>
      <c r="S198" s="84">
        <v>4092</v>
      </c>
      <c r="T198" s="84">
        <v>4246</v>
      </c>
      <c r="U198" s="84">
        <v>4431</v>
      </c>
      <c r="V198" s="84">
        <v>4454</v>
      </c>
      <c r="W198" s="84">
        <v>4508</v>
      </c>
      <c r="X198" s="84">
        <v>4783</v>
      </c>
      <c r="Y198" s="98">
        <v>4934</v>
      </c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</row>
    <row r="199" spans="1:37" hidden="1" x14ac:dyDescent="0.25">
      <c r="A199" s="97">
        <v>2850</v>
      </c>
      <c r="B199" s="84">
        <v>2472</v>
      </c>
      <c r="C199" s="84">
        <v>2528</v>
      </c>
      <c r="D199" s="84">
        <v>2603</v>
      </c>
      <c r="E199" s="84">
        <v>2364</v>
      </c>
      <c r="F199" s="84">
        <v>2479</v>
      </c>
      <c r="G199" s="84">
        <v>2820</v>
      </c>
      <c r="H199" s="84">
        <v>2742</v>
      </c>
      <c r="I199" s="84">
        <v>3369</v>
      </c>
      <c r="J199" s="84">
        <v>3420</v>
      </c>
      <c r="K199" s="84">
        <v>3452</v>
      </c>
      <c r="L199" s="84">
        <v>3663</v>
      </c>
      <c r="M199" s="84">
        <v>3849</v>
      </c>
      <c r="N199" s="84">
        <v>3897</v>
      </c>
      <c r="O199" s="84">
        <v>3986</v>
      </c>
      <c r="P199" s="84">
        <v>4089</v>
      </c>
      <c r="Q199" s="84">
        <v>4460</v>
      </c>
      <c r="R199" s="84">
        <v>4431</v>
      </c>
      <c r="S199" s="84">
        <v>4431</v>
      </c>
      <c r="T199" s="84">
        <v>4569</v>
      </c>
      <c r="U199" s="84">
        <v>4742</v>
      </c>
      <c r="V199" s="84">
        <v>4809</v>
      </c>
      <c r="W199" s="84">
        <v>4921</v>
      </c>
      <c r="X199" s="84">
        <v>5001</v>
      </c>
      <c r="Y199" s="98">
        <v>5212</v>
      </c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</row>
    <row r="200" spans="1:37" hidden="1" x14ac:dyDescent="0.25">
      <c r="A200" s="97">
        <v>2975</v>
      </c>
      <c r="B200" s="84">
        <v>2502</v>
      </c>
      <c r="C200" s="84">
        <v>2535</v>
      </c>
      <c r="D200" s="84">
        <v>2671</v>
      </c>
      <c r="E200" s="84">
        <v>2650</v>
      </c>
      <c r="F200" s="84">
        <v>2740</v>
      </c>
      <c r="G200" s="84">
        <v>3027</v>
      </c>
      <c r="H200" s="84">
        <v>3071</v>
      </c>
      <c r="I200" s="84">
        <v>3347</v>
      </c>
      <c r="J200" s="84">
        <v>3427</v>
      </c>
      <c r="K200" s="84">
        <v>3494</v>
      </c>
      <c r="L200" s="84">
        <v>3769</v>
      </c>
      <c r="M200" s="84">
        <v>3967</v>
      </c>
      <c r="N200" s="84">
        <v>4012</v>
      </c>
      <c r="O200" s="84">
        <v>4111</v>
      </c>
      <c r="P200" s="84">
        <v>4294</v>
      </c>
      <c r="Q200" s="84">
        <v>4575</v>
      </c>
      <c r="R200" s="84">
        <v>4546</v>
      </c>
      <c r="S200" s="84">
        <v>4572</v>
      </c>
      <c r="T200" s="84">
        <v>4709</v>
      </c>
      <c r="U200" s="84">
        <v>4892</v>
      </c>
      <c r="V200" s="84">
        <v>4934</v>
      </c>
      <c r="W200" s="84">
        <v>5045</v>
      </c>
      <c r="X200" s="84">
        <v>5161</v>
      </c>
      <c r="Y200" s="98">
        <v>5353</v>
      </c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</row>
    <row r="201" spans="1:37" hidden="1" x14ac:dyDescent="0.25">
      <c r="A201" s="97">
        <v>3000</v>
      </c>
      <c r="B201" s="84">
        <v>2533</v>
      </c>
      <c r="C201" s="84">
        <v>2541</v>
      </c>
      <c r="D201" s="84">
        <v>2740</v>
      </c>
      <c r="E201" s="84">
        <v>2932</v>
      </c>
      <c r="F201" s="84">
        <v>3094</v>
      </c>
      <c r="G201" s="84">
        <v>3151</v>
      </c>
      <c r="H201" s="84">
        <v>3404</v>
      </c>
      <c r="I201" s="84">
        <v>3327</v>
      </c>
      <c r="J201" s="84">
        <v>3439</v>
      </c>
      <c r="K201" s="84">
        <v>3539</v>
      </c>
      <c r="L201" s="84">
        <v>3875</v>
      </c>
      <c r="M201" s="84">
        <v>4079</v>
      </c>
      <c r="N201" s="84">
        <v>4130</v>
      </c>
      <c r="O201" s="84">
        <v>4230</v>
      </c>
      <c r="P201" s="84">
        <v>4495</v>
      </c>
      <c r="Q201" s="84">
        <v>4687</v>
      </c>
      <c r="R201" s="84">
        <v>4658</v>
      </c>
      <c r="S201" s="84">
        <v>4716</v>
      </c>
      <c r="T201" s="84">
        <v>4850</v>
      </c>
      <c r="U201" s="84">
        <v>5042</v>
      </c>
      <c r="V201" s="84">
        <v>5065</v>
      </c>
      <c r="W201" s="84">
        <v>5173</v>
      </c>
      <c r="X201" s="84">
        <v>5321</v>
      </c>
      <c r="Y201" s="98">
        <v>5493</v>
      </c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</row>
    <row r="202" spans="1:37" ht="15.75" hidden="1" thickBot="1" x14ac:dyDescent="0.3">
      <c r="A202" s="99">
        <v>3150</v>
      </c>
      <c r="B202" s="100">
        <v>2906</v>
      </c>
      <c r="C202" s="100">
        <v>2919</v>
      </c>
      <c r="D202" s="100">
        <v>3145</v>
      </c>
      <c r="E202" s="100">
        <v>3363</v>
      </c>
      <c r="F202" s="100">
        <v>3281</v>
      </c>
      <c r="G202" s="100">
        <v>3340</v>
      </c>
      <c r="H202" s="100">
        <v>3611</v>
      </c>
      <c r="I202" s="100">
        <v>3528</v>
      </c>
      <c r="J202" s="100">
        <v>3646</v>
      </c>
      <c r="K202" s="100">
        <v>3752</v>
      </c>
      <c r="L202" s="100">
        <v>4112</v>
      </c>
      <c r="M202" s="100">
        <v>4328</v>
      </c>
      <c r="N202" s="100">
        <v>4383</v>
      </c>
      <c r="O202" s="100">
        <v>4489</v>
      </c>
      <c r="P202" s="100">
        <v>4767</v>
      </c>
      <c r="Q202" s="100">
        <v>4975</v>
      </c>
      <c r="R202" s="100">
        <v>4944</v>
      </c>
      <c r="S202" s="100">
        <v>5002</v>
      </c>
      <c r="T202" s="100">
        <v>5143</v>
      </c>
      <c r="U202" s="100">
        <v>5351</v>
      </c>
      <c r="V202" s="100">
        <v>5371</v>
      </c>
      <c r="W202" s="100">
        <v>5489</v>
      </c>
      <c r="X202" s="100">
        <v>5645</v>
      </c>
      <c r="Y202" s="101">
        <v>5830</v>
      </c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</row>
    <row r="203" spans="1:37" hidden="1" x14ac:dyDescent="0.25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</row>
  </sheetData>
  <sheetProtection password="BE26" sheet="1" objects="1" scenarios="1"/>
  <mergeCells count="28">
    <mergeCell ref="A108:S108"/>
    <mergeCell ref="T108:AJ108"/>
    <mergeCell ref="T109:AJ109"/>
    <mergeCell ref="A110:AJ110"/>
    <mergeCell ref="A99:AJ99"/>
    <mergeCell ref="A100:AJ100"/>
    <mergeCell ref="A101:AJ101"/>
    <mergeCell ref="A102:AJ102"/>
    <mergeCell ref="A107:S107"/>
    <mergeCell ref="T107:AJ107"/>
    <mergeCell ref="T103:AJ103"/>
    <mergeCell ref="A106:S106"/>
    <mergeCell ref="D113:T115"/>
    <mergeCell ref="X113:AJ117"/>
    <mergeCell ref="X120:AJ122"/>
    <mergeCell ref="X125:AJ127"/>
    <mergeCell ref="D125:S128"/>
    <mergeCell ref="D120:T122"/>
    <mergeCell ref="A98:AJ98"/>
    <mergeCell ref="A1:E1"/>
    <mergeCell ref="A2:AJ2"/>
    <mergeCell ref="A12:AJ12"/>
    <mergeCell ref="A54:AJ54"/>
    <mergeCell ref="A97:AJ97"/>
    <mergeCell ref="A96:AJ96"/>
    <mergeCell ref="A10:AJ10"/>
    <mergeCell ref="A53:AJ53"/>
    <mergeCell ref="AA4:AI8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fitToHeight="2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defaultSize="0" autoFill="0" autoLine="0" autoPict="0">
                <anchor moveWithCells="1">
                  <from>
                    <xdr:col>0</xdr:col>
                    <xdr:colOff>152400</xdr:colOff>
                    <xdr:row>4</xdr:row>
                    <xdr:rowOff>161925</xdr:rowOff>
                  </from>
                  <to>
                    <xdr:col>6</xdr:col>
                    <xdr:colOff>200025</xdr:colOff>
                    <xdr:row>6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T75"/>
  <sheetViews>
    <sheetView showRowColHeaders="0" zoomScaleNormal="100" zoomScaleSheetLayoutView="100" workbookViewId="0">
      <pane ySplit="2" topLeftCell="A3" activePane="bottomLeft" state="frozen"/>
      <selection activeCell="Y6" sqref="Y6"/>
      <selection pane="bottomLeft" activeCell="A2" sqref="A2:J2"/>
    </sheetView>
  </sheetViews>
  <sheetFormatPr defaultColWidth="0" defaultRowHeight="15" zeroHeight="1" x14ac:dyDescent="0.25"/>
  <cols>
    <col min="1" max="2" width="5.7109375" style="351" customWidth="1"/>
    <col min="3" max="3" width="6.140625" style="351" customWidth="1"/>
    <col min="4" max="4" width="7" style="351" customWidth="1"/>
    <col min="5" max="5" width="6.7109375" style="351" customWidth="1"/>
    <col min="6" max="6" width="5.7109375" style="351" customWidth="1"/>
    <col min="7" max="7" width="8" style="351" customWidth="1"/>
    <col min="8" max="8" width="6.5703125" style="351" customWidth="1"/>
    <col min="9" max="9" width="7.7109375" style="351" customWidth="1"/>
    <col min="10" max="10" width="4.85546875" style="351" customWidth="1"/>
    <col min="11" max="11" width="6.5703125" style="351" customWidth="1"/>
    <col min="12" max="13" width="5.7109375" style="351" customWidth="1"/>
    <col min="14" max="14" width="7.28515625" style="351" customWidth="1"/>
    <col min="15" max="15" width="5.7109375" style="351" customWidth="1"/>
    <col min="16" max="16" width="6.5703125" style="351" customWidth="1"/>
    <col min="17" max="17" width="6.28515625" style="351" customWidth="1"/>
    <col min="18" max="18" width="7" style="351" customWidth="1"/>
    <col min="19" max="20" width="6.140625" style="351" customWidth="1"/>
    <col min="21" max="16384" width="8.85546875" style="351" hidden="1"/>
  </cols>
  <sheetData>
    <row r="1" spans="1:20" ht="21" x14ac:dyDescent="0.35">
      <c r="A1" s="501" t="s">
        <v>61</v>
      </c>
      <c r="B1" s="501"/>
      <c r="C1" s="501"/>
      <c r="D1" s="501"/>
      <c r="E1" s="359"/>
      <c r="F1" s="359" t="s">
        <v>134</v>
      </c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</row>
    <row r="2" spans="1:20" ht="18.75" x14ac:dyDescent="0.3">
      <c r="A2" s="653" t="s">
        <v>135</v>
      </c>
      <c r="B2" s="653"/>
      <c r="C2" s="653"/>
      <c r="D2" s="653"/>
      <c r="E2" s="653"/>
      <c r="F2" s="653"/>
      <c r="G2" s="653"/>
      <c r="H2" s="653"/>
      <c r="I2" s="653"/>
      <c r="J2" s="653"/>
      <c r="K2" s="653" t="s">
        <v>136</v>
      </c>
      <c r="L2" s="653"/>
      <c r="M2" s="653"/>
      <c r="N2" s="653"/>
      <c r="O2" s="653"/>
      <c r="P2" s="653"/>
      <c r="Q2" s="653"/>
      <c r="R2" s="653"/>
      <c r="S2" s="653"/>
      <c r="T2" s="653"/>
    </row>
    <row r="3" spans="1:20" ht="326.25" customHeight="1" x14ac:dyDescent="0.25">
      <c r="A3" s="654" t="s">
        <v>716</v>
      </c>
      <c r="B3" s="654"/>
      <c r="C3" s="654"/>
      <c r="D3" s="654"/>
      <c r="E3" s="654"/>
      <c r="F3" s="654"/>
      <c r="G3" s="654"/>
      <c r="H3" s="654"/>
      <c r="I3" s="654"/>
      <c r="J3" s="654"/>
      <c r="K3" s="655" t="s">
        <v>717</v>
      </c>
      <c r="L3" s="656"/>
      <c r="M3" s="656"/>
      <c r="N3" s="656"/>
      <c r="O3" s="656"/>
      <c r="P3" s="656"/>
      <c r="Q3" s="656"/>
      <c r="R3" s="656"/>
      <c r="S3" s="656"/>
      <c r="T3" s="656"/>
    </row>
    <row r="4" spans="1:20" ht="15.75" x14ac:dyDescent="0.25">
      <c r="A4" s="657" t="s">
        <v>8</v>
      </c>
      <c r="B4" s="657"/>
      <c r="C4" s="657"/>
      <c r="D4" s="657"/>
      <c r="E4" s="657"/>
      <c r="F4" s="657"/>
      <c r="G4" s="657"/>
      <c r="H4" s="657"/>
      <c r="I4" s="657"/>
      <c r="J4" s="657"/>
      <c r="K4" s="657"/>
      <c r="L4" s="657"/>
      <c r="M4" s="657"/>
      <c r="N4" s="657"/>
      <c r="O4" s="657"/>
      <c r="P4" s="657"/>
      <c r="Q4" s="657"/>
      <c r="R4" s="657"/>
      <c r="S4" s="657"/>
      <c r="T4" s="657"/>
    </row>
    <row r="5" spans="1:20" ht="20.25" customHeight="1" x14ac:dyDescent="0.25">
      <c r="A5" s="399"/>
      <c r="B5" s="400"/>
      <c r="C5" s="400"/>
      <c r="D5" s="400"/>
      <c r="E5" s="401"/>
      <c r="F5" s="402"/>
      <c r="G5" s="402"/>
      <c r="H5" s="401"/>
      <c r="I5" s="403"/>
      <c r="J5" s="403"/>
      <c r="K5" s="399"/>
      <c r="L5" s="400"/>
      <c r="M5" s="400"/>
      <c r="N5" s="400"/>
      <c r="O5" s="400"/>
      <c r="P5" s="400"/>
      <c r="Q5" s="400"/>
      <c r="R5" s="400"/>
      <c r="S5" s="400"/>
      <c r="T5" s="404"/>
    </row>
    <row r="6" spans="1:20" ht="15" customHeight="1" x14ac:dyDescent="0.25">
      <c r="A6" s="405"/>
      <c r="B6" s="406"/>
      <c r="C6" s="406"/>
      <c r="D6" s="406"/>
      <c r="E6" s="369"/>
      <c r="F6" s="406"/>
      <c r="G6" s="406"/>
      <c r="H6" s="407"/>
      <c r="I6" s="407"/>
      <c r="J6" s="407"/>
      <c r="K6" s="405"/>
      <c r="L6" s="406"/>
      <c r="M6" s="406"/>
      <c r="N6" s="406"/>
      <c r="O6" s="406"/>
      <c r="P6" s="406"/>
      <c r="Q6" s="406"/>
      <c r="R6" s="406"/>
      <c r="S6" s="406"/>
      <c r="T6" s="408"/>
    </row>
    <row r="7" spans="1:20" x14ac:dyDescent="0.25">
      <c r="A7" s="405"/>
      <c r="B7" s="406"/>
      <c r="C7" s="406"/>
      <c r="D7" s="406"/>
      <c r="E7" s="406"/>
      <c r="F7" s="406"/>
      <c r="G7" s="406"/>
      <c r="H7" s="407"/>
      <c r="I7" s="407"/>
      <c r="J7" s="407"/>
      <c r="K7" s="405"/>
      <c r="L7" s="406"/>
      <c r="M7" s="406"/>
      <c r="N7" s="406"/>
      <c r="O7" s="406"/>
      <c r="P7" s="406"/>
      <c r="Q7" s="406"/>
      <c r="R7" s="406"/>
      <c r="S7" s="406"/>
      <c r="T7" s="408"/>
    </row>
    <row r="8" spans="1:20" x14ac:dyDescent="0.25">
      <c r="A8" s="405"/>
      <c r="B8" s="406"/>
      <c r="C8" s="406"/>
      <c r="D8" s="406"/>
      <c r="E8" s="406"/>
      <c r="F8" s="406"/>
      <c r="G8" s="406"/>
      <c r="H8" s="407"/>
      <c r="I8" s="407"/>
      <c r="J8" s="407"/>
      <c r="K8" s="405"/>
      <c r="L8" s="406"/>
      <c r="M8" s="406"/>
      <c r="N8" s="406"/>
      <c r="O8" s="406"/>
      <c r="P8" s="406"/>
      <c r="Q8" s="406"/>
      <c r="R8" s="406"/>
      <c r="S8" s="406"/>
      <c r="T8" s="408"/>
    </row>
    <row r="9" spans="1:20" x14ac:dyDescent="0.25">
      <c r="A9" s="405"/>
      <c r="B9" s="406"/>
      <c r="C9" s="406"/>
      <c r="D9" s="406"/>
      <c r="E9" s="406"/>
      <c r="F9" s="406"/>
      <c r="G9" s="406"/>
      <c r="H9" s="407"/>
      <c r="I9" s="407"/>
      <c r="J9" s="407"/>
      <c r="K9" s="405"/>
      <c r="L9" s="406"/>
      <c r="M9" s="406"/>
      <c r="N9" s="406"/>
      <c r="O9" s="406"/>
      <c r="P9" s="406"/>
      <c r="Q9" s="406"/>
      <c r="R9" s="406"/>
      <c r="S9" s="406"/>
      <c r="T9" s="408"/>
    </row>
    <row r="10" spans="1:20" x14ac:dyDescent="0.25">
      <c r="A10" s="658" t="s">
        <v>2</v>
      </c>
      <c r="B10" s="659"/>
      <c r="C10" s="659"/>
      <c r="D10" s="659"/>
      <c r="E10" s="659"/>
      <c r="F10" s="659" t="s">
        <v>3</v>
      </c>
      <c r="G10" s="659"/>
      <c r="H10" s="659"/>
      <c r="I10" s="659"/>
      <c r="J10" s="660"/>
      <c r="K10" s="658" t="s">
        <v>2</v>
      </c>
      <c r="L10" s="659"/>
      <c r="M10" s="659"/>
      <c r="N10" s="659"/>
      <c r="O10" s="659"/>
      <c r="P10" s="659" t="s">
        <v>3</v>
      </c>
      <c r="Q10" s="659"/>
      <c r="R10" s="659"/>
      <c r="S10" s="659"/>
      <c r="T10" s="660"/>
    </row>
    <row r="11" spans="1:20" ht="12" customHeight="1" thickBot="1" x14ac:dyDescent="0.3">
      <c r="A11" s="661" t="s">
        <v>11</v>
      </c>
      <c r="B11" s="661"/>
      <c r="C11" s="661"/>
      <c r="D11" s="661"/>
      <c r="E11" s="661"/>
      <c r="F11" s="661"/>
      <c r="G11" s="661"/>
      <c r="H11" s="661"/>
      <c r="I11" s="661"/>
      <c r="J11" s="661"/>
      <c r="K11" s="661"/>
      <c r="L11" s="661"/>
      <c r="M11" s="661"/>
      <c r="N11" s="661"/>
      <c r="O11" s="661"/>
      <c r="P11" s="661"/>
      <c r="Q11" s="661"/>
      <c r="R11" s="661"/>
      <c r="S11" s="661"/>
      <c r="T11" s="661"/>
    </row>
    <row r="12" spans="1:20" ht="12" customHeight="1" thickBot="1" x14ac:dyDescent="0.3">
      <c r="A12" s="652" t="s">
        <v>7</v>
      </c>
      <c r="B12" s="652"/>
      <c r="C12" s="652"/>
      <c r="D12" s="652"/>
      <c r="E12" s="652"/>
      <c r="F12" s="652" t="s">
        <v>7</v>
      </c>
      <c r="G12" s="652"/>
      <c r="H12" s="652"/>
      <c r="I12" s="652"/>
      <c r="J12" s="652"/>
      <c r="K12" s="652" t="s">
        <v>7</v>
      </c>
      <c r="L12" s="652"/>
      <c r="M12" s="652"/>
      <c r="N12" s="652"/>
      <c r="O12" s="652"/>
      <c r="P12" s="652" t="s">
        <v>7</v>
      </c>
      <c r="Q12" s="652"/>
      <c r="R12" s="652"/>
      <c r="S12" s="652"/>
      <c r="T12" s="652"/>
    </row>
    <row r="13" spans="1:20" ht="12" customHeight="1" thickBot="1" x14ac:dyDescent="0.3">
      <c r="A13" s="523" t="s">
        <v>1100</v>
      </c>
      <c r="B13" s="524"/>
      <c r="C13" s="524"/>
      <c r="D13" s="524"/>
      <c r="E13" s="524"/>
      <c r="F13" s="523" t="s">
        <v>1100</v>
      </c>
      <c r="G13" s="524"/>
      <c r="H13" s="524"/>
      <c r="I13" s="524"/>
      <c r="J13" s="524"/>
      <c r="K13" s="523" t="s">
        <v>1100</v>
      </c>
      <c r="L13" s="524"/>
      <c r="M13" s="524"/>
      <c r="N13" s="524"/>
      <c r="O13" s="524"/>
      <c r="P13" s="523" t="s">
        <v>1100</v>
      </c>
      <c r="Q13" s="524"/>
      <c r="R13" s="524"/>
      <c r="S13" s="524"/>
      <c r="T13" s="524"/>
    </row>
    <row r="14" spans="1:20" ht="12" customHeight="1" x14ac:dyDescent="0.25">
      <c r="A14" s="409"/>
      <c r="B14" s="410"/>
      <c r="C14" s="410"/>
      <c r="D14" s="410"/>
      <c r="E14" s="411"/>
      <c r="F14" s="410"/>
      <c r="G14" s="410"/>
      <c r="H14" s="412"/>
      <c r="I14" s="412"/>
      <c r="J14" s="413"/>
      <c r="K14" s="414"/>
      <c r="L14" s="410"/>
      <c r="M14" s="410"/>
      <c r="N14" s="410"/>
      <c r="O14" s="410"/>
      <c r="P14" s="414"/>
      <c r="Q14" s="410"/>
      <c r="R14" s="410"/>
      <c r="S14" s="410"/>
      <c r="T14" s="415"/>
    </row>
    <row r="15" spans="1:20" ht="12" customHeight="1" x14ac:dyDescent="0.25">
      <c r="A15" s="416"/>
      <c r="B15" s="406"/>
      <c r="C15" s="406"/>
      <c r="D15" s="406"/>
      <c r="E15" s="408"/>
      <c r="F15" s="406"/>
      <c r="G15" s="406"/>
      <c r="H15" s="407"/>
      <c r="I15" s="407"/>
      <c r="J15" s="417"/>
      <c r="K15" s="405"/>
      <c r="L15" s="406"/>
      <c r="M15" s="406"/>
      <c r="N15" s="406"/>
      <c r="O15" s="406"/>
      <c r="P15" s="405"/>
      <c r="Q15" s="406"/>
      <c r="R15" s="406"/>
      <c r="S15" s="406"/>
      <c r="T15" s="418"/>
    </row>
    <row r="16" spans="1:20" ht="12" customHeight="1" x14ac:dyDescent="0.25">
      <c r="A16" s="416"/>
      <c r="B16" s="406"/>
      <c r="C16" s="406"/>
      <c r="D16" s="406"/>
      <c r="E16" s="408"/>
      <c r="F16" s="406"/>
      <c r="G16" s="406"/>
      <c r="H16" s="407"/>
      <c r="I16" s="407"/>
      <c r="J16" s="417"/>
      <c r="K16" s="405"/>
      <c r="L16" s="406"/>
      <c r="M16" s="406"/>
      <c r="N16" s="406"/>
      <c r="O16" s="406"/>
      <c r="P16" s="405"/>
      <c r="Q16" s="406"/>
      <c r="R16" s="406"/>
      <c r="S16" s="406"/>
      <c r="T16" s="418"/>
    </row>
    <row r="17" spans="1:20" ht="12" customHeight="1" x14ac:dyDescent="0.25">
      <c r="A17" s="416"/>
      <c r="B17" s="406"/>
      <c r="C17" s="406"/>
      <c r="D17" s="406"/>
      <c r="E17" s="408"/>
      <c r="F17" s="406"/>
      <c r="G17" s="406"/>
      <c r="H17" s="407"/>
      <c r="I17" s="407"/>
      <c r="J17" s="417"/>
      <c r="K17" s="405"/>
      <c r="L17" s="406"/>
      <c r="M17" s="406"/>
      <c r="N17" s="406"/>
      <c r="O17" s="406"/>
      <c r="P17" s="405"/>
      <c r="Q17" s="406"/>
      <c r="R17" s="406"/>
      <c r="S17" s="406"/>
      <c r="T17" s="418"/>
    </row>
    <row r="18" spans="1:20" ht="12" customHeight="1" x14ac:dyDescent="0.25">
      <c r="A18" s="416"/>
      <c r="B18" s="406"/>
      <c r="C18" s="406"/>
      <c r="D18" s="406"/>
      <c r="E18" s="408"/>
      <c r="F18" s="406"/>
      <c r="G18" s="406"/>
      <c r="H18" s="407"/>
      <c r="I18" s="407"/>
      <c r="J18" s="417"/>
      <c r="K18" s="405"/>
      <c r="L18" s="406"/>
      <c r="M18" s="406"/>
      <c r="N18" s="406"/>
      <c r="O18" s="406"/>
      <c r="P18" s="405"/>
      <c r="Q18" s="406"/>
      <c r="R18" s="406"/>
      <c r="S18" s="406"/>
      <c r="T18" s="418"/>
    </row>
    <row r="19" spans="1:20" ht="12" customHeight="1" x14ac:dyDescent="0.25">
      <c r="A19" s="416"/>
      <c r="B19" s="406"/>
      <c r="C19" s="406"/>
      <c r="D19" s="406"/>
      <c r="E19" s="408"/>
      <c r="F19" s="406"/>
      <c r="G19" s="406"/>
      <c r="H19" s="407"/>
      <c r="I19" s="407"/>
      <c r="J19" s="417"/>
      <c r="K19" s="405"/>
      <c r="L19" s="406"/>
      <c r="M19" s="406"/>
      <c r="N19" s="406"/>
      <c r="O19" s="406"/>
      <c r="P19" s="405"/>
      <c r="Q19" s="406"/>
      <c r="R19" s="406"/>
      <c r="S19" s="406"/>
      <c r="T19" s="418"/>
    </row>
    <row r="20" spans="1:20" ht="12" customHeight="1" x14ac:dyDescent="0.25">
      <c r="A20" s="416"/>
      <c r="B20" s="406"/>
      <c r="C20" s="406"/>
      <c r="D20" s="406"/>
      <c r="E20" s="408"/>
      <c r="F20" s="406"/>
      <c r="G20" s="406"/>
      <c r="H20" s="407"/>
      <c r="I20" s="407"/>
      <c r="J20" s="417"/>
      <c r="K20" s="405"/>
      <c r="L20" s="406"/>
      <c r="M20" s="406"/>
      <c r="N20" s="406"/>
      <c r="O20" s="406"/>
      <c r="P20" s="405"/>
      <c r="Q20" s="406"/>
      <c r="R20" s="406"/>
      <c r="S20" s="406"/>
      <c r="T20" s="418"/>
    </row>
    <row r="21" spans="1:20" ht="12" customHeight="1" x14ac:dyDescent="0.25">
      <c r="A21" s="416"/>
      <c r="B21" s="406"/>
      <c r="C21" s="406"/>
      <c r="D21" s="406"/>
      <c r="E21" s="408"/>
      <c r="F21" s="406"/>
      <c r="G21" s="406"/>
      <c r="H21" s="407"/>
      <c r="I21" s="407"/>
      <c r="J21" s="417"/>
      <c r="K21" s="405"/>
      <c r="L21" s="406"/>
      <c r="M21" s="406"/>
      <c r="N21" s="406"/>
      <c r="O21" s="406"/>
      <c r="P21" s="405"/>
      <c r="Q21" s="406"/>
      <c r="R21" s="406"/>
      <c r="S21" s="406"/>
      <c r="T21" s="419"/>
    </row>
    <row r="22" spans="1:20" ht="12" customHeight="1" x14ac:dyDescent="0.25">
      <c r="A22" s="416"/>
      <c r="B22" s="406"/>
      <c r="C22" s="406"/>
      <c r="D22" s="406"/>
      <c r="E22" s="408"/>
      <c r="F22" s="406"/>
      <c r="G22" s="406"/>
      <c r="H22" s="407"/>
      <c r="I22" s="407"/>
      <c r="J22" s="417"/>
      <c r="K22" s="405"/>
      <c r="L22" s="406"/>
      <c r="M22" s="406"/>
      <c r="N22" s="406"/>
      <c r="O22" s="406"/>
      <c r="P22" s="405"/>
      <c r="Q22" s="406"/>
      <c r="R22" s="406"/>
      <c r="S22" s="406"/>
      <c r="T22" s="418"/>
    </row>
    <row r="23" spans="1:20" ht="12" customHeight="1" x14ac:dyDescent="0.25">
      <c r="A23" s="416"/>
      <c r="B23" s="406"/>
      <c r="C23" s="406"/>
      <c r="D23" s="406"/>
      <c r="E23" s="408"/>
      <c r="F23" s="406"/>
      <c r="G23" s="406"/>
      <c r="H23" s="407"/>
      <c r="I23" s="407"/>
      <c r="J23" s="417"/>
      <c r="K23" s="405"/>
      <c r="L23" s="406"/>
      <c r="M23" s="406"/>
      <c r="N23" s="406"/>
      <c r="O23" s="406"/>
      <c r="P23" s="405"/>
      <c r="Q23" s="406"/>
      <c r="R23" s="406"/>
      <c r="S23" s="406"/>
      <c r="T23" s="418"/>
    </row>
    <row r="24" spans="1:20" ht="12" customHeight="1" x14ac:dyDescent="0.25">
      <c r="A24" s="416"/>
      <c r="B24" s="406"/>
      <c r="C24" s="406"/>
      <c r="D24" s="406"/>
      <c r="E24" s="408"/>
      <c r="F24" s="406"/>
      <c r="G24" s="406"/>
      <c r="H24" s="407"/>
      <c r="I24" s="407"/>
      <c r="J24" s="417"/>
      <c r="K24" s="405"/>
      <c r="L24" s="406"/>
      <c r="M24" s="406"/>
      <c r="N24" s="406"/>
      <c r="O24" s="406"/>
      <c r="P24" s="405"/>
      <c r="Q24" s="406"/>
      <c r="R24" s="406"/>
      <c r="S24" s="406"/>
      <c r="T24" s="419"/>
    </row>
    <row r="25" spans="1:20" ht="12" customHeight="1" x14ac:dyDescent="0.25">
      <c r="A25" s="416"/>
      <c r="B25" s="406"/>
      <c r="C25" s="406"/>
      <c r="D25" s="406"/>
      <c r="E25" s="408"/>
      <c r="F25" s="406"/>
      <c r="G25" s="406"/>
      <c r="H25" s="407"/>
      <c r="I25" s="407"/>
      <c r="J25" s="417"/>
      <c r="K25" s="405"/>
      <c r="L25" s="406"/>
      <c r="M25" s="406"/>
      <c r="N25" s="406"/>
      <c r="O25" s="406"/>
      <c r="P25" s="405"/>
      <c r="Q25" s="406"/>
      <c r="R25" s="406"/>
      <c r="S25" s="406"/>
      <c r="T25" s="418"/>
    </row>
    <row r="26" spans="1:20" ht="12" customHeight="1" x14ac:dyDescent="0.25">
      <c r="A26" s="416"/>
      <c r="B26" s="406"/>
      <c r="C26" s="406"/>
      <c r="D26" s="406"/>
      <c r="E26" s="408"/>
      <c r="F26" s="406"/>
      <c r="G26" s="406"/>
      <c r="H26" s="407"/>
      <c r="I26" s="407"/>
      <c r="J26" s="417"/>
      <c r="K26" s="405"/>
      <c r="L26" s="406"/>
      <c r="M26" s="406"/>
      <c r="N26" s="406"/>
      <c r="O26" s="406"/>
      <c r="P26" s="405"/>
      <c r="Q26" s="406"/>
      <c r="R26" s="406"/>
      <c r="S26" s="406"/>
      <c r="T26" s="418"/>
    </row>
    <row r="27" spans="1:20" ht="12" customHeight="1" x14ac:dyDescent="0.25">
      <c r="A27" s="416"/>
      <c r="B27" s="406"/>
      <c r="C27" s="406"/>
      <c r="D27" s="406"/>
      <c r="E27" s="408"/>
      <c r="F27" s="406"/>
      <c r="G27" s="406"/>
      <c r="H27" s="407"/>
      <c r="I27" s="407"/>
      <c r="J27" s="417"/>
      <c r="K27" s="405"/>
      <c r="L27" s="406"/>
      <c r="M27" s="406"/>
      <c r="N27" s="406"/>
      <c r="O27" s="406"/>
      <c r="P27" s="405"/>
      <c r="Q27" s="406"/>
      <c r="R27" s="406"/>
      <c r="S27" s="406"/>
      <c r="T27" s="418"/>
    </row>
    <row r="28" spans="1:20" ht="12" customHeight="1" x14ac:dyDescent="0.25">
      <c r="A28" s="416"/>
      <c r="B28" s="406"/>
      <c r="C28" s="406"/>
      <c r="D28" s="406"/>
      <c r="E28" s="408"/>
      <c r="F28" s="406"/>
      <c r="G28" s="406"/>
      <c r="H28" s="407"/>
      <c r="I28" s="407"/>
      <c r="J28" s="417"/>
      <c r="K28" s="405"/>
      <c r="L28" s="406"/>
      <c r="M28" s="406"/>
      <c r="N28" s="406"/>
      <c r="O28" s="406"/>
      <c r="P28" s="405"/>
      <c r="Q28" s="406"/>
      <c r="R28" s="406"/>
      <c r="S28" s="406"/>
      <c r="T28" s="418"/>
    </row>
    <row r="29" spans="1:20" ht="12" customHeight="1" x14ac:dyDescent="0.25">
      <c r="A29" s="416"/>
      <c r="B29" s="406"/>
      <c r="C29" s="406"/>
      <c r="D29" s="406"/>
      <c r="E29" s="408"/>
      <c r="F29" s="406"/>
      <c r="G29" s="406"/>
      <c r="H29" s="407"/>
      <c r="I29" s="407"/>
      <c r="J29" s="417"/>
      <c r="K29" s="405"/>
      <c r="L29" s="406"/>
      <c r="M29" s="406"/>
      <c r="N29" s="406"/>
      <c r="O29" s="406"/>
      <c r="P29" s="405"/>
      <c r="Q29" s="406"/>
      <c r="R29" s="406"/>
      <c r="S29" s="406"/>
      <c r="T29" s="418"/>
    </row>
    <row r="30" spans="1:20" ht="12" customHeight="1" x14ac:dyDescent="0.25">
      <c r="A30" s="416"/>
      <c r="B30" s="406"/>
      <c r="C30" s="406"/>
      <c r="D30" s="406"/>
      <c r="E30" s="408"/>
      <c r="F30" s="406"/>
      <c r="G30" s="406"/>
      <c r="H30" s="407"/>
      <c r="I30" s="407"/>
      <c r="J30" s="417"/>
      <c r="K30" s="405"/>
      <c r="L30" s="406"/>
      <c r="M30" s="406"/>
      <c r="N30" s="406"/>
      <c r="O30" s="406"/>
      <c r="P30" s="405"/>
      <c r="Q30" s="406"/>
      <c r="R30" s="406"/>
      <c r="S30" s="406"/>
      <c r="T30" s="418"/>
    </row>
    <row r="31" spans="1:20" ht="12" customHeight="1" x14ac:dyDescent="0.25">
      <c r="A31" s="416"/>
      <c r="B31" s="406"/>
      <c r="C31" s="406"/>
      <c r="D31" s="406"/>
      <c r="E31" s="408"/>
      <c r="F31" s="406"/>
      <c r="G31" s="406"/>
      <c r="H31" s="407"/>
      <c r="I31" s="407"/>
      <c r="J31" s="417"/>
      <c r="K31" s="405"/>
      <c r="L31" s="406"/>
      <c r="M31" s="406"/>
      <c r="N31" s="406"/>
      <c r="O31" s="406"/>
      <c r="P31" s="405"/>
      <c r="Q31" s="406"/>
      <c r="R31" s="406"/>
      <c r="S31" s="406"/>
      <c r="T31" s="419"/>
    </row>
    <row r="32" spans="1:20" ht="12" customHeight="1" x14ac:dyDescent="0.25">
      <c r="A32" s="416"/>
      <c r="B32" s="406"/>
      <c r="C32" s="406"/>
      <c r="D32" s="406"/>
      <c r="E32" s="408"/>
      <c r="F32" s="406"/>
      <c r="G32" s="406"/>
      <c r="H32" s="407"/>
      <c r="I32" s="407"/>
      <c r="J32" s="417"/>
      <c r="K32" s="405"/>
      <c r="L32" s="406"/>
      <c r="M32" s="406"/>
      <c r="N32" s="406"/>
      <c r="O32" s="406"/>
      <c r="P32" s="405"/>
      <c r="Q32" s="406"/>
      <c r="R32" s="406"/>
      <c r="S32" s="406"/>
      <c r="T32" s="418"/>
    </row>
    <row r="33" spans="1:20" ht="20.45" customHeight="1" x14ac:dyDescent="0.25">
      <c r="A33" s="416"/>
      <c r="B33" s="406"/>
      <c r="C33" s="663"/>
      <c r="D33" s="663"/>
      <c r="E33" s="408"/>
      <c r="F33" s="406"/>
      <c r="G33" s="406"/>
      <c r="H33" s="664"/>
      <c r="I33" s="664"/>
      <c r="J33" s="417"/>
      <c r="K33" s="405"/>
      <c r="L33" s="406"/>
      <c r="M33" s="663"/>
      <c r="N33" s="663"/>
      <c r="O33" s="376"/>
      <c r="P33" s="405"/>
      <c r="Q33" s="406"/>
      <c r="R33" s="663"/>
      <c r="S33" s="663"/>
      <c r="T33" s="418"/>
    </row>
    <row r="34" spans="1:20" ht="19.149999999999999" customHeight="1" thickBot="1" x14ac:dyDescent="0.3">
      <c r="A34" s="420"/>
      <c r="B34" s="421"/>
      <c r="C34" s="421"/>
      <c r="D34" s="421"/>
      <c r="E34" s="422"/>
      <c r="F34" s="421"/>
      <c r="G34" s="421"/>
      <c r="H34" s="665"/>
      <c r="I34" s="665"/>
      <c r="J34" s="423"/>
      <c r="K34" s="424"/>
      <c r="L34" s="421"/>
      <c r="M34" s="421"/>
      <c r="N34" s="421"/>
      <c r="O34" s="421"/>
      <c r="P34" s="424"/>
      <c r="Q34" s="421"/>
      <c r="R34" s="665"/>
      <c r="S34" s="665"/>
      <c r="T34" s="425"/>
    </row>
    <row r="35" spans="1:20" x14ac:dyDescent="0.25">
      <c r="A35" s="236" t="s">
        <v>20</v>
      </c>
      <c r="B35" s="236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</row>
    <row r="36" spans="1:20" x14ac:dyDescent="0.25">
      <c r="A36" s="236" t="s">
        <v>12</v>
      </c>
      <c r="B36" s="236"/>
      <c r="C36" s="236"/>
      <c r="D36" s="236"/>
      <c r="E36" s="236"/>
      <c r="F36" s="236"/>
      <c r="G36" s="236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</row>
    <row r="37" spans="1:20" ht="30" customHeight="1" x14ac:dyDescent="0.25">
      <c r="A37" s="562" t="s">
        <v>1133</v>
      </c>
      <c r="B37" s="562"/>
      <c r="C37" s="562"/>
      <c r="D37" s="562"/>
      <c r="E37" s="562"/>
      <c r="F37" s="562"/>
      <c r="G37" s="562"/>
      <c r="H37" s="562"/>
      <c r="I37" s="562"/>
      <c r="J37" s="562"/>
      <c r="K37" s="562"/>
      <c r="L37" s="562"/>
      <c r="M37" s="562"/>
      <c r="N37" s="562"/>
      <c r="O37" s="562"/>
      <c r="P37" s="562"/>
      <c r="Q37" s="562"/>
      <c r="R37" s="562"/>
      <c r="S37" s="562"/>
      <c r="T37" s="562"/>
    </row>
    <row r="38" spans="1:20" x14ac:dyDescent="0.25">
      <c r="A38" s="236"/>
      <c r="B38" s="236"/>
      <c r="C38" s="236"/>
      <c r="D38" s="236"/>
      <c r="E38" s="236"/>
      <c r="F38" s="236"/>
      <c r="G38" s="236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</row>
    <row r="39" spans="1:20" x14ac:dyDescent="0.25">
      <c r="A39" s="236"/>
      <c r="B39" s="236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</row>
    <row r="40" spans="1:20" ht="9" customHeight="1" x14ac:dyDescent="0.25">
      <c r="A40" s="236"/>
      <c r="B40" s="236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</row>
    <row r="41" spans="1:20" ht="25.5" customHeight="1" x14ac:dyDescent="0.25">
      <c r="A41" s="563" t="s">
        <v>19</v>
      </c>
      <c r="B41" s="563"/>
      <c r="C41" s="563"/>
      <c r="D41" s="563"/>
      <c r="E41" s="563"/>
      <c r="F41" s="563"/>
      <c r="G41" s="563"/>
      <c r="H41" s="563"/>
      <c r="I41" s="563"/>
      <c r="J41" s="563"/>
      <c r="K41" s="563"/>
      <c r="L41" s="563"/>
      <c r="M41" s="563"/>
      <c r="N41" s="563"/>
      <c r="O41" s="563"/>
      <c r="P41" s="563"/>
      <c r="Q41" s="563"/>
      <c r="R41" s="563"/>
      <c r="S41" s="563"/>
      <c r="T41" s="563"/>
    </row>
    <row r="42" spans="1:20" ht="11.25" customHeight="1" x14ac:dyDescent="0.25">
      <c r="A42" s="563"/>
      <c r="B42" s="563"/>
      <c r="C42" s="563"/>
      <c r="D42" s="563"/>
      <c r="E42" s="563"/>
      <c r="F42" s="563"/>
      <c r="G42" s="563"/>
      <c r="H42" s="563"/>
      <c r="I42" s="563"/>
      <c r="J42" s="563"/>
      <c r="K42" s="563"/>
      <c r="L42" s="563"/>
      <c r="M42" s="563"/>
      <c r="N42" s="563"/>
      <c r="O42" s="563"/>
      <c r="P42" s="563"/>
      <c r="Q42" s="563"/>
      <c r="R42" s="563"/>
      <c r="S42" s="563"/>
      <c r="T42" s="563"/>
    </row>
    <row r="43" spans="1:20" ht="11.25" customHeight="1" x14ac:dyDescent="0.25">
      <c r="A43" s="563"/>
      <c r="B43" s="563"/>
      <c r="C43" s="563"/>
      <c r="D43" s="563"/>
      <c r="E43" s="563"/>
      <c r="F43" s="563"/>
      <c r="G43" s="563"/>
      <c r="H43" s="563"/>
      <c r="I43" s="563"/>
      <c r="J43" s="563"/>
      <c r="K43" s="563"/>
      <c r="L43" s="563"/>
      <c r="M43" s="563"/>
      <c r="N43" s="563"/>
      <c r="O43" s="563"/>
      <c r="P43" s="563"/>
      <c r="Q43" s="563"/>
      <c r="R43" s="563"/>
      <c r="S43" s="563"/>
      <c r="T43" s="563"/>
    </row>
    <row r="44" spans="1:20" ht="11.25" customHeight="1" x14ac:dyDescent="0.25">
      <c r="A44" s="350"/>
      <c r="B44" s="350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</row>
    <row r="45" spans="1:20" ht="18.75" x14ac:dyDescent="0.3">
      <c r="A45" s="666" t="s">
        <v>977</v>
      </c>
      <c r="B45" s="666"/>
      <c r="C45" s="666"/>
      <c r="D45" s="666"/>
      <c r="E45" s="666"/>
      <c r="F45" s="666"/>
      <c r="G45" s="666"/>
      <c r="H45" s="666"/>
      <c r="I45" s="666"/>
      <c r="J45" s="666"/>
      <c r="K45" s="666"/>
      <c r="L45" s="666"/>
      <c r="M45" s="666"/>
      <c r="N45" s="666"/>
      <c r="O45" s="666"/>
      <c r="P45" s="666"/>
      <c r="Q45" s="666"/>
      <c r="R45" s="666"/>
      <c r="S45" s="666"/>
      <c r="T45" s="666"/>
    </row>
    <row r="46" spans="1:20" ht="21" x14ac:dyDescent="0.3">
      <c r="A46" s="280"/>
      <c r="B46" s="280"/>
      <c r="C46" s="280"/>
      <c r="D46" s="280"/>
      <c r="E46" s="280"/>
      <c r="F46" s="280"/>
      <c r="G46" s="277"/>
      <c r="H46" s="277"/>
      <c r="I46" s="353"/>
      <c r="J46" s="353"/>
      <c r="K46" s="353"/>
      <c r="L46" s="353"/>
      <c r="M46" s="353"/>
      <c r="N46" s="353"/>
      <c r="O46" s="353"/>
      <c r="P46" s="280"/>
      <c r="Q46" s="280"/>
      <c r="R46" s="280"/>
      <c r="S46" s="280"/>
      <c r="T46" s="280"/>
    </row>
    <row r="47" spans="1:20" ht="18.75" x14ac:dyDescent="0.3">
      <c r="A47" s="280"/>
      <c r="B47" s="280"/>
      <c r="C47" s="280"/>
      <c r="D47" s="280"/>
      <c r="E47" s="280"/>
      <c r="F47" s="280"/>
      <c r="G47" s="280"/>
      <c r="H47" s="280"/>
      <c r="I47" s="280"/>
      <c r="J47" s="280"/>
      <c r="K47" s="280"/>
      <c r="L47" s="280"/>
      <c r="M47" s="280"/>
      <c r="N47" s="280"/>
      <c r="O47" s="280"/>
      <c r="P47" s="280"/>
      <c r="Q47" s="280"/>
      <c r="R47" s="280"/>
      <c r="S47" s="280"/>
      <c r="T47" s="280"/>
    </row>
    <row r="48" spans="1:20" x14ac:dyDescent="0.25">
      <c r="A48" s="662" t="s">
        <v>978</v>
      </c>
      <c r="B48" s="662"/>
      <c r="C48" s="662"/>
      <c r="D48" s="662"/>
      <c r="E48" s="662"/>
      <c r="F48" s="662"/>
      <c r="G48" s="662"/>
      <c r="H48" s="662"/>
      <c r="I48" s="662"/>
      <c r="J48" s="662"/>
      <c r="K48" s="662"/>
      <c r="L48" s="662"/>
      <c r="M48" s="662"/>
      <c r="N48" s="662"/>
      <c r="O48" s="662"/>
      <c r="P48" s="662"/>
      <c r="Q48" s="662"/>
      <c r="R48" s="662"/>
      <c r="S48" s="662"/>
      <c r="T48" s="662"/>
    </row>
    <row r="49" spans="1:20" ht="11.25" customHeight="1" x14ac:dyDescent="0.25">
      <c r="A49" s="236"/>
      <c r="B49" s="236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</row>
    <row r="50" spans="1:20" ht="11.25" customHeight="1" x14ac:dyDescent="0.25">
      <c r="A50" s="236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</row>
    <row r="51" spans="1:20" ht="16.5" customHeight="1" thickBot="1" x14ac:dyDescent="0.35">
      <c r="A51" s="653" t="s">
        <v>138</v>
      </c>
      <c r="B51" s="653"/>
      <c r="C51" s="653"/>
      <c r="D51" s="653"/>
      <c r="E51" s="653"/>
      <c r="F51" s="653"/>
      <c r="G51" s="653"/>
      <c r="H51" s="653"/>
      <c r="I51" s="653"/>
      <c r="J51" s="653"/>
      <c r="K51" s="653"/>
      <c r="L51" s="653"/>
      <c r="M51" s="653"/>
      <c r="N51" s="653"/>
      <c r="O51" s="653"/>
      <c r="P51" s="653"/>
      <c r="Q51" s="653"/>
      <c r="R51" s="653"/>
      <c r="S51" s="653"/>
      <c r="T51" s="653"/>
    </row>
    <row r="52" spans="1:20" x14ac:dyDescent="0.25">
      <c r="A52" s="236"/>
      <c r="B52" s="667" t="s">
        <v>14</v>
      </c>
      <c r="C52" s="668"/>
      <c r="D52" s="668"/>
      <c r="E52" s="668"/>
      <c r="F52" s="668"/>
      <c r="G52" s="668"/>
      <c r="H52" s="668"/>
      <c r="I52" s="668"/>
      <c r="J52" s="671" t="s">
        <v>136</v>
      </c>
      <c r="K52" s="672"/>
      <c r="L52" s="672"/>
      <c r="M52" s="673"/>
      <c r="N52" s="671" t="s">
        <v>135</v>
      </c>
      <c r="O52" s="672"/>
      <c r="P52" s="672"/>
      <c r="Q52" s="673"/>
      <c r="R52" s="236"/>
      <c r="S52" s="236"/>
      <c r="T52" s="236"/>
    </row>
    <row r="53" spans="1:20" x14ac:dyDescent="0.25">
      <c r="A53" s="236"/>
      <c r="B53" s="669"/>
      <c r="C53" s="670"/>
      <c r="D53" s="670"/>
      <c r="E53" s="670"/>
      <c r="F53" s="670"/>
      <c r="G53" s="670"/>
      <c r="H53" s="670"/>
      <c r="I53" s="670"/>
      <c r="J53" s="674"/>
      <c r="K53" s="675"/>
      <c r="L53" s="675"/>
      <c r="M53" s="676"/>
      <c r="N53" s="674"/>
      <c r="O53" s="675"/>
      <c r="P53" s="675"/>
      <c r="Q53" s="676"/>
      <c r="R53" s="236"/>
      <c r="S53" s="236"/>
      <c r="T53" s="236"/>
    </row>
    <row r="54" spans="1:20" x14ac:dyDescent="0.25">
      <c r="A54" s="236"/>
      <c r="B54" s="576" t="s">
        <v>519</v>
      </c>
      <c r="C54" s="567"/>
      <c r="D54" s="567"/>
      <c r="E54" s="567"/>
      <c r="F54" s="567"/>
      <c r="G54" s="567"/>
      <c r="H54" s="567"/>
      <c r="I54" s="567"/>
      <c r="J54" s="596" t="s">
        <v>508</v>
      </c>
      <c r="K54" s="677"/>
      <c r="L54" s="677"/>
      <c r="M54" s="678"/>
      <c r="N54" s="596" t="s">
        <v>618</v>
      </c>
      <c r="O54" s="677"/>
      <c r="P54" s="677"/>
      <c r="Q54" s="678"/>
      <c r="R54" s="236"/>
      <c r="S54" s="236"/>
      <c r="T54" s="236"/>
    </row>
    <row r="55" spans="1:20" x14ac:dyDescent="0.25">
      <c r="A55" s="236"/>
      <c r="B55" s="576" t="s">
        <v>520</v>
      </c>
      <c r="C55" s="567"/>
      <c r="D55" s="567"/>
      <c r="E55" s="567"/>
      <c r="F55" s="567"/>
      <c r="G55" s="567"/>
      <c r="H55" s="567"/>
      <c r="I55" s="567"/>
      <c r="J55" s="596" t="s">
        <v>686</v>
      </c>
      <c r="K55" s="550"/>
      <c r="L55" s="550"/>
      <c r="M55" s="551"/>
      <c r="N55" s="596" t="s">
        <v>624</v>
      </c>
      <c r="O55" s="550"/>
      <c r="P55" s="550"/>
      <c r="Q55" s="551"/>
      <c r="R55" s="236"/>
      <c r="S55" s="236"/>
      <c r="T55" s="236"/>
    </row>
    <row r="56" spans="1:20" x14ac:dyDescent="0.25">
      <c r="A56" s="236"/>
      <c r="B56" s="566" t="s">
        <v>141</v>
      </c>
      <c r="C56" s="567"/>
      <c r="D56" s="567"/>
      <c r="E56" s="567"/>
      <c r="F56" s="567"/>
      <c r="G56" s="567"/>
      <c r="H56" s="567"/>
      <c r="I56" s="567"/>
      <c r="J56" s="596" t="s">
        <v>449</v>
      </c>
      <c r="K56" s="550"/>
      <c r="L56" s="550"/>
      <c r="M56" s="551"/>
      <c r="N56" s="596" t="s">
        <v>620</v>
      </c>
      <c r="O56" s="550"/>
      <c r="P56" s="550"/>
      <c r="Q56" s="551"/>
      <c r="R56" s="236"/>
      <c r="S56" s="236"/>
      <c r="T56" s="236"/>
    </row>
    <row r="57" spans="1:20" ht="26.25" customHeight="1" x14ac:dyDescent="0.25">
      <c r="A57" s="236"/>
      <c r="B57" s="681" t="s">
        <v>154</v>
      </c>
      <c r="C57" s="682"/>
      <c r="D57" s="682"/>
      <c r="E57" s="682"/>
      <c r="F57" s="682"/>
      <c r="G57" s="682"/>
      <c r="H57" s="682"/>
      <c r="I57" s="682"/>
      <c r="J57" s="683">
        <v>14.7</v>
      </c>
      <c r="K57" s="550"/>
      <c r="L57" s="550"/>
      <c r="M57" s="551"/>
      <c r="N57" s="683">
        <v>13.9</v>
      </c>
      <c r="O57" s="550"/>
      <c r="P57" s="550"/>
      <c r="Q57" s="551"/>
      <c r="R57" s="236"/>
      <c r="S57" s="236"/>
      <c r="T57" s="236"/>
    </row>
    <row r="58" spans="1:20" ht="28.5" customHeight="1" thickBot="1" x14ac:dyDescent="0.3">
      <c r="A58" s="236"/>
      <c r="B58" s="684" t="s">
        <v>18</v>
      </c>
      <c r="C58" s="685"/>
      <c r="D58" s="685"/>
      <c r="E58" s="685"/>
      <c r="F58" s="685"/>
      <c r="G58" s="685"/>
      <c r="H58" s="685"/>
      <c r="I58" s="685"/>
      <c r="J58" s="559">
        <v>16.5</v>
      </c>
      <c r="K58" s="686"/>
      <c r="L58" s="686"/>
      <c r="M58" s="560"/>
      <c r="N58" s="559">
        <v>15.7</v>
      </c>
      <c r="O58" s="686"/>
      <c r="P58" s="686"/>
      <c r="Q58" s="560"/>
      <c r="R58" s="236"/>
      <c r="S58" s="236"/>
      <c r="T58" s="236"/>
    </row>
    <row r="59" spans="1:20" ht="14.25" customHeight="1" x14ac:dyDescent="0.25">
      <c r="A59" s="236"/>
      <c r="B59" s="236" t="s">
        <v>142</v>
      </c>
      <c r="C59" s="398"/>
      <c r="D59" s="398"/>
      <c r="E59" s="398"/>
      <c r="F59" s="398"/>
      <c r="G59" s="398"/>
      <c r="H59" s="398"/>
      <c r="I59" s="398"/>
      <c r="J59" s="426"/>
      <c r="K59" s="426"/>
      <c r="L59" s="426"/>
      <c r="M59" s="426"/>
      <c r="N59" s="427"/>
      <c r="O59" s="427"/>
      <c r="P59" s="427"/>
      <c r="Q59" s="427"/>
      <c r="R59" s="236"/>
      <c r="S59" s="236"/>
      <c r="T59" s="236"/>
    </row>
    <row r="60" spans="1:20" ht="14.25" customHeight="1" x14ac:dyDescent="0.25">
      <c r="A60" s="236"/>
      <c r="B60" s="687" t="s">
        <v>690</v>
      </c>
      <c r="C60" s="687"/>
      <c r="D60" s="687"/>
      <c r="E60" s="687"/>
      <c r="F60" s="687"/>
      <c r="G60" s="687"/>
      <c r="H60" s="687"/>
      <c r="I60" s="687"/>
      <c r="J60" s="687"/>
      <c r="K60" s="687"/>
      <c r="L60" s="687"/>
      <c r="M60" s="687"/>
      <c r="N60" s="687"/>
      <c r="O60" s="687"/>
      <c r="P60" s="687"/>
      <c r="Q60" s="687"/>
      <c r="R60" s="236"/>
      <c r="S60" s="236"/>
      <c r="T60" s="236"/>
    </row>
    <row r="61" spans="1:20" ht="14.25" customHeight="1" x14ac:dyDescent="0.25">
      <c r="A61" s="236"/>
      <c r="B61" s="428" t="s">
        <v>511</v>
      </c>
      <c r="C61" s="398"/>
      <c r="D61" s="398"/>
      <c r="E61" s="398"/>
      <c r="F61" s="398"/>
      <c r="G61" s="398"/>
      <c r="H61" s="398"/>
      <c r="I61" s="398"/>
      <c r="J61" s="426"/>
      <c r="K61" s="426"/>
      <c r="L61" s="426"/>
      <c r="M61" s="426"/>
      <c r="N61" s="427"/>
      <c r="O61" s="427"/>
      <c r="P61" s="427"/>
      <c r="Q61" s="427"/>
      <c r="R61" s="236"/>
      <c r="S61" s="236"/>
      <c r="T61" s="236"/>
    </row>
    <row r="62" spans="1:20" ht="15" customHeight="1" x14ac:dyDescent="0.25">
      <c r="A62" s="321"/>
      <c r="B62" s="429" t="s">
        <v>619</v>
      </c>
      <c r="C62" s="398"/>
      <c r="D62" s="398"/>
      <c r="E62" s="398"/>
      <c r="F62" s="398"/>
      <c r="G62" s="398"/>
      <c r="H62" s="398"/>
      <c r="I62" s="398"/>
      <c r="J62" s="426"/>
      <c r="K62" s="426"/>
      <c r="L62" s="426"/>
      <c r="M62" s="426"/>
      <c r="N62" s="427"/>
      <c r="O62" s="427"/>
      <c r="P62" s="427"/>
      <c r="Q62" s="427"/>
      <c r="R62" s="236"/>
      <c r="S62" s="236"/>
      <c r="T62" s="236"/>
    </row>
    <row r="63" spans="1:20" ht="4.5" customHeight="1" x14ac:dyDescent="0.25">
      <c r="B63" s="236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</row>
    <row r="64" spans="1:20" ht="15" customHeight="1" x14ac:dyDescent="0.3">
      <c r="A64" s="653" t="s">
        <v>143</v>
      </c>
      <c r="B64" s="653"/>
      <c r="C64" s="653"/>
      <c r="D64" s="653"/>
      <c r="E64" s="653"/>
      <c r="F64" s="653"/>
      <c r="G64" s="653"/>
      <c r="H64" s="653"/>
      <c r="I64" s="653"/>
      <c r="J64" s="653"/>
      <c r="K64" s="653"/>
      <c r="L64" s="653"/>
      <c r="M64" s="653"/>
      <c r="N64" s="653"/>
      <c r="O64" s="653"/>
      <c r="P64" s="653"/>
      <c r="Q64" s="653"/>
      <c r="R64" s="653"/>
      <c r="S64" s="653"/>
      <c r="T64" s="653"/>
    </row>
    <row r="65" spans="1:20" ht="15.75" customHeight="1" x14ac:dyDescent="0.25">
      <c r="A65" s="236"/>
      <c r="B65" s="236"/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</row>
    <row r="66" spans="1:20" ht="15" customHeight="1" x14ac:dyDescent="0.25">
      <c r="A66" s="236"/>
      <c r="B66" s="688" t="s">
        <v>24</v>
      </c>
      <c r="C66" s="688"/>
      <c r="D66" s="688"/>
      <c r="E66" s="688"/>
      <c r="F66" s="688"/>
      <c r="G66" s="688"/>
      <c r="H66" s="688"/>
      <c r="I66" s="688"/>
      <c r="J66" s="689" t="s">
        <v>136</v>
      </c>
      <c r="K66" s="689"/>
      <c r="L66" s="689"/>
      <c r="M66" s="689"/>
      <c r="N66" s="689" t="s">
        <v>135</v>
      </c>
      <c r="O66" s="689"/>
      <c r="P66" s="689"/>
      <c r="Q66" s="689"/>
      <c r="R66" s="236"/>
      <c r="S66" s="236"/>
      <c r="T66" s="236"/>
    </row>
    <row r="67" spans="1:20" ht="15" customHeight="1" x14ac:dyDescent="0.25">
      <c r="A67" s="236"/>
      <c r="B67" s="679" t="s">
        <v>145</v>
      </c>
      <c r="C67" s="679"/>
      <c r="D67" s="679"/>
      <c r="E67" s="679"/>
      <c r="F67" s="679"/>
      <c r="G67" s="679"/>
      <c r="H67" s="679"/>
      <c r="I67" s="679"/>
      <c r="J67" s="680" t="s">
        <v>149</v>
      </c>
      <c r="K67" s="680"/>
      <c r="L67" s="680"/>
      <c r="M67" s="680"/>
      <c r="N67" s="680"/>
      <c r="O67" s="680"/>
      <c r="P67" s="680"/>
      <c r="Q67" s="680"/>
      <c r="R67" s="236"/>
      <c r="S67" s="236"/>
      <c r="T67" s="236"/>
    </row>
    <row r="68" spans="1:20" ht="15" customHeight="1" x14ac:dyDescent="0.25">
      <c r="A68" s="236"/>
      <c r="B68" s="679" t="s">
        <v>144</v>
      </c>
      <c r="C68" s="679"/>
      <c r="D68" s="679"/>
      <c r="E68" s="679"/>
      <c r="F68" s="679"/>
      <c r="G68" s="679"/>
      <c r="H68" s="679"/>
      <c r="I68" s="679"/>
      <c r="J68" s="680" t="s">
        <v>150</v>
      </c>
      <c r="K68" s="680"/>
      <c r="L68" s="680"/>
      <c r="M68" s="680"/>
      <c r="N68" s="680"/>
      <c r="O68" s="680"/>
      <c r="P68" s="680"/>
      <c r="Q68" s="680"/>
      <c r="R68" s="236"/>
      <c r="S68" s="236"/>
      <c r="T68" s="236"/>
    </row>
    <row r="69" spans="1:20" x14ac:dyDescent="0.25">
      <c r="A69" s="236"/>
      <c r="B69" s="679" t="s">
        <v>146</v>
      </c>
      <c r="C69" s="679"/>
      <c r="D69" s="679"/>
      <c r="E69" s="679"/>
      <c r="F69" s="679"/>
      <c r="G69" s="679"/>
      <c r="H69" s="679"/>
      <c r="I69" s="679"/>
      <c r="J69" s="680" t="s">
        <v>151</v>
      </c>
      <c r="K69" s="680"/>
      <c r="L69" s="680"/>
      <c r="M69" s="680"/>
      <c r="N69" s="680"/>
      <c r="O69" s="680"/>
      <c r="P69" s="680"/>
      <c r="Q69" s="680"/>
      <c r="R69" s="236"/>
      <c r="S69" s="236"/>
      <c r="T69" s="236"/>
    </row>
    <row r="70" spans="1:20" x14ac:dyDescent="0.25">
      <c r="A70" s="236"/>
      <c r="B70" s="679" t="s">
        <v>147</v>
      </c>
      <c r="C70" s="679"/>
      <c r="D70" s="679"/>
      <c r="E70" s="679"/>
      <c r="F70" s="679"/>
      <c r="G70" s="679"/>
      <c r="H70" s="679"/>
      <c r="I70" s="679"/>
      <c r="J70" s="680" t="s">
        <v>152</v>
      </c>
      <c r="K70" s="680"/>
      <c r="L70" s="680"/>
      <c r="M70" s="680"/>
      <c r="N70" s="680"/>
      <c r="O70" s="680"/>
      <c r="P70" s="680"/>
      <c r="Q70" s="680"/>
      <c r="R70" s="236"/>
      <c r="S70" s="236"/>
      <c r="T70" s="236"/>
    </row>
    <row r="71" spans="1:20" ht="33" customHeight="1" x14ac:dyDescent="0.25">
      <c r="A71" s="236"/>
      <c r="B71" s="679" t="s">
        <v>148</v>
      </c>
      <c r="C71" s="679"/>
      <c r="D71" s="679"/>
      <c r="E71" s="679"/>
      <c r="F71" s="679"/>
      <c r="G71" s="679"/>
      <c r="H71" s="679"/>
      <c r="I71" s="679"/>
      <c r="J71" s="682" t="s">
        <v>155</v>
      </c>
      <c r="K71" s="682"/>
      <c r="L71" s="682"/>
      <c r="M71" s="682"/>
      <c r="N71" s="624" t="s">
        <v>57</v>
      </c>
      <c r="O71" s="624"/>
      <c r="P71" s="624"/>
      <c r="Q71" s="624"/>
      <c r="R71" s="236"/>
      <c r="S71" s="236"/>
      <c r="T71" s="236"/>
    </row>
    <row r="72" spans="1:20" ht="25.5" customHeight="1" x14ac:dyDescent="0.25">
      <c r="B72" s="679"/>
      <c r="C72" s="679"/>
      <c r="D72" s="679"/>
      <c r="E72" s="679"/>
      <c r="F72" s="679"/>
      <c r="G72" s="679"/>
      <c r="H72" s="679"/>
      <c r="I72" s="679"/>
      <c r="J72" s="682"/>
      <c r="K72" s="682"/>
      <c r="L72" s="682"/>
      <c r="M72" s="682"/>
      <c r="N72" s="624"/>
      <c r="O72" s="624"/>
      <c r="P72" s="624"/>
      <c r="Q72" s="624"/>
      <c r="R72" s="236"/>
      <c r="S72" s="236"/>
      <c r="T72" s="236"/>
    </row>
    <row r="73" spans="1:20" x14ac:dyDescent="0.25">
      <c r="A73" s="236"/>
      <c r="B73" s="236" t="s">
        <v>621</v>
      </c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</row>
    <row r="74" spans="1:20" x14ac:dyDescent="0.25">
      <c r="A74" s="236"/>
      <c r="B74" s="321" t="s">
        <v>153</v>
      </c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</row>
    <row r="75" spans="1:20" x14ac:dyDescent="0.25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</row>
  </sheetData>
  <sheetProtection password="BE26" sheet="1" objects="1" scenarios="1"/>
  <protectedRanges>
    <protectedRange sqref="N67:N70 P67:P70 B67:J70 L67:L70" name="Диапазон1_8_2"/>
  </protectedRanges>
  <mergeCells count="64">
    <mergeCell ref="B71:I72"/>
    <mergeCell ref="J71:M72"/>
    <mergeCell ref="N71:Q72"/>
    <mergeCell ref="B68:I68"/>
    <mergeCell ref="J68:Q68"/>
    <mergeCell ref="B69:I69"/>
    <mergeCell ref="J69:Q69"/>
    <mergeCell ref="B70:I70"/>
    <mergeCell ref="J70:Q70"/>
    <mergeCell ref="B67:I67"/>
    <mergeCell ref="J67:Q67"/>
    <mergeCell ref="B57:I57"/>
    <mergeCell ref="J57:M57"/>
    <mergeCell ref="N57:Q57"/>
    <mergeCell ref="B58:I58"/>
    <mergeCell ref="J58:M58"/>
    <mergeCell ref="N58:Q58"/>
    <mergeCell ref="B60:Q60"/>
    <mergeCell ref="A64:T64"/>
    <mergeCell ref="B66:I66"/>
    <mergeCell ref="J66:M66"/>
    <mergeCell ref="N66:Q66"/>
    <mergeCell ref="B55:I55"/>
    <mergeCell ref="J55:M55"/>
    <mergeCell ref="N55:Q55"/>
    <mergeCell ref="B56:I56"/>
    <mergeCell ref="J56:M56"/>
    <mergeCell ref="N56:Q56"/>
    <mergeCell ref="A51:T51"/>
    <mergeCell ref="B52:I53"/>
    <mergeCell ref="J52:M53"/>
    <mergeCell ref="N52:Q53"/>
    <mergeCell ref="B54:I54"/>
    <mergeCell ref="J54:M54"/>
    <mergeCell ref="N54:Q54"/>
    <mergeCell ref="A48:T48"/>
    <mergeCell ref="A13:E13"/>
    <mergeCell ref="F13:J13"/>
    <mergeCell ref="K13:O13"/>
    <mergeCell ref="P13:T13"/>
    <mergeCell ref="C33:D33"/>
    <mergeCell ref="H33:I33"/>
    <mergeCell ref="M33:N33"/>
    <mergeCell ref="R33:S33"/>
    <mergeCell ref="H34:I34"/>
    <mergeCell ref="R34:S34"/>
    <mergeCell ref="A37:T37"/>
    <mergeCell ref="A41:T43"/>
    <mergeCell ref="A45:T45"/>
    <mergeCell ref="A12:E12"/>
    <mergeCell ref="F12:J12"/>
    <mergeCell ref="K12:O12"/>
    <mergeCell ref="P12:T12"/>
    <mergeCell ref="A1:D1"/>
    <mergeCell ref="A2:J2"/>
    <mergeCell ref="K2:T2"/>
    <mergeCell ref="A3:J3"/>
    <mergeCell ref="K3:T3"/>
    <mergeCell ref="A4:T4"/>
    <mergeCell ref="A10:E10"/>
    <mergeCell ref="F10:J10"/>
    <mergeCell ref="K10:O10"/>
    <mergeCell ref="P10:T10"/>
    <mergeCell ref="A11:T11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50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E69"/>
  <sheetViews>
    <sheetView showRowColHeaders="0" zoomScaleNormal="100" zoomScaleSheetLayoutView="100" workbookViewId="0">
      <pane ySplit="1" topLeftCell="A2" activePane="bottomLeft" state="frozen"/>
      <selection activeCell="Y6" sqref="Y6"/>
      <selection pane="bottomLeft" activeCell="A19" sqref="A19"/>
    </sheetView>
  </sheetViews>
  <sheetFormatPr defaultColWidth="0" defaultRowHeight="15" zeroHeight="1" x14ac:dyDescent="0.25"/>
  <cols>
    <col min="1" max="1" width="6.140625" style="351" customWidth="1"/>
    <col min="2" max="2" width="6.42578125" style="351" customWidth="1"/>
    <col min="3" max="3" width="7.42578125" style="351" customWidth="1"/>
    <col min="4" max="7" width="6.140625" style="351" customWidth="1"/>
    <col min="8" max="8" width="7.85546875" style="351" customWidth="1"/>
    <col min="9" max="20" width="6.140625" style="351" customWidth="1"/>
    <col min="21" max="21" width="7.28515625" style="351" customWidth="1"/>
    <col min="22" max="31" width="0" style="351" hidden="1" customWidth="1"/>
    <col min="32" max="16384" width="6.140625" style="351" hidden="1"/>
  </cols>
  <sheetData>
    <row r="1" spans="1:21" ht="21" x14ac:dyDescent="0.35">
      <c r="A1" s="501" t="s">
        <v>61</v>
      </c>
      <c r="B1" s="501"/>
      <c r="C1" s="501"/>
      <c r="D1" s="501"/>
      <c r="E1" s="359"/>
      <c r="F1" s="359" t="s">
        <v>219</v>
      </c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</row>
    <row r="2" spans="1:21" ht="15.75" x14ac:dyDescent="0.25">
      <c r="A2" s="236"/>
      <c r="B2" s="236"/>
      <c r="C2" s="430" t="s">
        <v>223</v>
      </c>
      <c r="D2" s="236"/>
      <c r="E2" s="236"/>
      <c r="F2" s="236"/>
      <c r="G2" s="236"/>
      <c r="H2" s="236"/>
      <c r="I2" s="236"/>
      <c r="K2" s="430" t="s">
        <v>221</v>
      </c>
      <c r="L2" s="236"/>
      <c r="M2" s="236"/>
      <c r="O2" s="236"/>
      <c r="Q2" s="236"/>
      <c r="R2" s="430" t="s">
        <v>220</v>
      </c>
      <c r="T2" s="236"/>
      <c r="U2" s="236"/>
    </row>
    <row r="3" spans="1:21" x14ac:dyDescent="0.25">
      <c r="A3" s="236"/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</row>
    <row r="4" spans="1:21" x14ac:dyDescent="0.25">
      <c r="A4" s="236"/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</row>
    <row r="5" spans="1:21" x14ac:dyDescent="0.25">
      <c r="A5" s="236"/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</row>
    <row r="6" spans="1:21" x14ac:dyDescent="0.25">
      <c r="A6" s="236"/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</row>
    <row r="7" spans="1:21" ht="13.5" customHeight="1" x14ac:dyDescent="0.25">
      <c r="A7" s="236"/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</row>
    <row r="8" spans="1:21" x14ac:dyDescent="0.25">
      <c r="A8" s="236"/>
      <c r="B8" s="236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</row>
    <row r="9" spans="1:21" x14ac:dyDescent="0.25">
      <c r="A9" s="236"/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</row>
    <row r="10" spans="1:21" x14ac:dyDescent="0.25">
      <c r="A10" s="236"/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</row>
    <row r="11" spans="1:21" x14ac:dyDescent="0.25">
      <c r="A11" s="236"/>
      <c r="B11" s="236"/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</row>
    <row r="12" spans="1:21" x14ac:dyDescent="0.25">
      <c r="A12" s="236"/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</row>
    <row r="13" spans="1:21" ht="15" customHeight="1" x14ac:dyDescent="0.25">
      <c r="A13" s="690" t="s">
        <v>224</v>
      </c>
      <c r="B13" s="690"/>
      <c r="C13" s="690"/>
      <c r="D13" s="690"/>
      <c r="E13" s="690"/>
      <c r="F13" s="236"/>
      <c r="G13" s="236"/>
      <c r="H13" s="236"/>
      <c r="I13" s="690" t="s">
        <v>224</v>
      </c>
      <c r="J13" s="691"/>
      <c r="K13" s="691"/>
      <c r="L13" s="691"/>
      <c r="M13" s="431"/>
      <c r="N13" s="431"/>
      <c r="O13" s="431"/>
      <c r="P13" s="690" t="s">
        <v>222</v>
      </c>
      <c r="Q13" s="690"/>
      <c r="R13" s="690"/>
      <c r="S13" s="690"/>
      <c r="T13" s="690"/>
      <c r="U13" s="431"/>
    </row>
    <row r="14" spans="1:21" x14ac:dyDescent="0.25">
      <c r="A14" s="690"/>
      <c r="B14" s="690"/>
      <c r="C14" s="690"/>
      <c r="D14" s="690"/>
      <c r="E14" s="690"/>
      <c r="F14" s="236"/>
      <c r="G14" s="236"/>
      <c r="H14" s="236"/>
      <c r="I14" s="691"/>
      <c r="J14" s="691"/>
      <c r="K14" s="691"/>
      <c r="L14" s="691"/>
      <c r="M14" s="431"/>
      <c r="N14" s="431"/>
      <c r="O14" s="431"/>
      <c r="P14" s="690"/>
      <c r="Q14" s="690"/>
      <c r="R14" s="690"/>
      <c r="S14" s="690"/>
      <c r="T14" s="690"/>
      <c r="U14" s="431"/>
    </row>
    <row r="15" spans="1:21" x14ac:dyDescent="0.25">
      <c r="A15" s="692" t="s">
        <v>225</v>
      </c>
      <c r="B15" s="692"/>
      <c r="C15" s="692"/>
      <c r="D15" s="692"/>
      <c r="E15" s="692"/>
      <c r="F15" s="236"/>
      <c r="G15" s="236"/>
      <c r="H15" s="236"/>
      <c r="I15" s="432" t="s">
        <v>234</v>
      </c>
      <c r="J15" s="432"/>
      <c r="K15" s="432"/>
      <c r="L15" s="432"/>
      <c r="M15" s="432"/>
      <c r="N15" s="431"/>
      <c r="O15" s="431"/>
      <c r="P15" s="692" t="s">
        <v>225</v>
      </c>
      <c r="Q15" s="692"/>
      <c r="R15" s="692"/>
      <c r="S15" s="692"/>
      <c r="T15" s="692"/>
      <c r="U15" s="433"/>
    </row>
    <row r="16" spans="1:21" ht="15" customHeight="1" x14ac:dyDescent="0.25">
      <c r="A16" s="695" t="s">
        <v>718</v>
      </c>
      <c r="B16" s="695"/>
      <c r="C16" s="695"/>
      <c r="D16" s="695"/>
      <c r="E16" s="695"/>
      <c r="F16" s="695"/>
      <c r="G16" s="695"/>
      <c r="H16" s="695"/>
      <c r="I16" s="695"/>
      <c r="J16" s="695"/>
      <c r="K16" s="695"/>
      <c r="L16" s="695"/>
      <c r="M16" s="695"/>
      <c r="N16" s="695"/>
      <c r="O16" s="695"/>
      <c r="P16" s="695"/>
      <c r="Q16" s="695"/>
      <c r="R16" s="695"/>
      <c r="S16" s="695"/>
      <c r="T16" s="695"/>
      <c r="U16" s="695"/>
    </row>
    <row r="17" spans="1:21" x14ac:dyDescent="0.25">
      <c r="A17" s="695"/>
      <c r="B17" s="695"/>
      <c r="C17" s="695"/>
      <c r="D17" s="695"/>
      <c r="E17" s="695"/>
      <c r="F17" s="695"/>
      <c r="G17" s="695"/>
      <c r="H17" s="695"/>
      <c r="I17" s="695"/>
      <c r="J17" s="695"/>
      <c r="K17" s="695"/>
      <c r="L17" s="695"/>
      <c r="M17" s="695"/>
      <c r="N17" s="695"/>
      <c r="O17" s="695"/>
      <c r="P17" s="695"/>
      <c r="Q17" s="695"/>
      <c r="R17" s="695"/>
      <c r="S17" s="695"/>
      <c r="T17" s="695"/>
      <c r="U17" s="695"/>
    </row>
    <row r="18" spans="1:21" ht="33" customHeight="1" x14ac:dyDescent="0.25">
      <c r="A18" s="695"/>
      <c r="B18" s="695"/>
      <c r="C18" s="695"/>
      <c r="D18" s="695"/>
      <c r="E18" s="695"/>
      <c r="F18" s="695"/>
      <c r="G18" s="695"/>
      <c r="H18" s="695"/>
      <c r="I18" s="695"/>
      <c r="J18" s="695"/>
      <c r="K18" s="695"/>
      <c r="L18" s="695"/>
      <c r="M18" s="695"/>
      <c r="N18" s="695"/>
      <c r="O18" s="695"/>
      <c r="P18" s="695"/>
      <c r="Q18" s="695"/>
      <c r="R18" s="695"/>
      <c r="S18" s="695"/>
      <c r="T18" s="695"/>
      <c r="U18" s="695"/>
    </row>
    <row r="19" spans="1:21" ht="15.75" x14ac:dyDescent="0.25">
      <c r="A19" s="434"/>
      <c r="B19" s="435"/>
      <c r="C19" s="434"/>
      <c r="D19" s="435"/>
      <c r="E19" s="435"/>
      <c r="F19" s="435"/>
      <c r="G19" s="435"/>
      <c r="H19" s="435"/>
      <c r="I19" s="435" t="s">
        <v>226</v>
      </c>
      <c r="J19" s="434"/>
      <c r="K19" s="434"/>
      <c r="L19" s="434"/>
      <c r="M19" s="434"/>
      <c r="N19" s="434"/>
      <c r="O19" s="434"/>
      <c r="P19" s="434"/>
      <c r="Q19" s="434"/>
      <c r="R19" s="434"/>
      <c r="S19" s="434"/>
      <c r="T19" s="434"/>
      <c r="U19" s="434"/>
    </row>
    <row r="20" spans="1:21" x14ac:dyDescent="0.25">
      <c r="A20" s="236"/>
      <c r="B20" s="236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</row>
    <row r="21" spans="1:21" x14ac:dyDescent="0.25">
      <c r="A21" s="236"/>
      <c r="B21" s="236"/>
      <c r="C21" s="236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</row>
    <row r="22" spans="1:21" x14ac:dyDescent="0.25">
      <c r="A22" s="236"/>
      <c r="B22" s="236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</row>
    <row r="23" spans="1:21" x14ac:dyDescent="0.25">
      <c r="A23" s="236"/>
      <c r="B23" s="236"/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</row>
    <row r="24" spans="1:21" x14ac:dyDescent="0.25">
      <c r="A24" s="236"/>
      <c r="B24" s="236"/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</row>
    <row r="25" spans="1:21" x14ac:dyDescent="0.25">
      <c r="A25" s="236"/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</row>
    <row r="26" spans="1:21" ht="45" customHeight="1" x14ac:dyDescent="0.25">
      <c r="A26" s="696" t="s">
        <v>240</v>
      </c>
      <c r="B26" s="696"/>
      <c r="C26" s="696"/>
      <c r="D26" s="696"/>
      <c r="E26" s="696"/>
      <c r="F26" s="696"/>
      <c r="G26" s="696"/>
      <c r="H26" s="563" t="s">
        <v>538</v>
      </c>
      <c r="I26" s="696"/>
      <c r="J26" s="696"/>
      <c r="K26" s="696"/>
      <c r="L26" s="696"/>
      <c r="M26" s="696"/>
      <c r="N26" s="696"/>
      <c r="O26" s="563" t="s">
        <v>241</v>
      </c>
      <c r="P26" s="696"/>
      <c r="Q26" s="696"/>
      <c r="R26" s="696"/>
      <c r="S26" s="696"/>
      <c r="T26" s="696"/>
      <c r="U26" s="696"/>
    </row>
    <row r="27" spans="1:21" ht="16.5" customHeight="1" x14ac:dyDescent="0.25">
      <c r="A27" s="436"/>
      <c r="B27" s="436"/>
      <c r="C27" s="697" t="s">
        <v>231</v>
      </c>
      <c r="D27" s="697"/>
      <c r="E27" s="697"/>
      <c r="F27" s="697"/>
      <c r="G27" s="697"/>
      <c r="H27" s="697"/>
      <c r="I27" s="697"/>
      <c r="J27" s="697"/>
      <c r="K27" s="697"/>
      <c r="L27" s="697"/>
      <c r="M27" s="697"/>
      <c r="N27" s="697"/>
      <c r="O27" s="697"/>
      <c r="P27" s="697"/>
      <c r="Q27" s="697"/>
      <c r="R27" s="437"/>
      <c r="S27" s="437"/>
      <c r="T27" s="437"/>
      <c r="U27" s="437"/>
    </row>
    <row r="28" spans="1:21" ht="16.5" customHeight="1" x14ac:dyDescent="0.25">
      <c r="A28" s="436"/>
      <c r="B28" s="436"/>
      <c r="C28" s="436"/>
      <c r="D28" s="693" t="s">
        <v>239</v>
      </c>
      <c r="E28" s="693"/>
      <c r="F28" s="693"/>
      <c r="G28" s="693"/>
      <c r="H28" s="693"/>
      <c r="I28" s="693" t="s">
        <v>221</v>
      </c>
      <c r="J28" s="693"/>
      <c r="K28" s="693" t="s">
        <v>235</v>
      </c>
      <c r="L28" s="693"/>
      <c r="M28" s="693" t="s">
        <v>220</v>
      </c>
      <c r="N28" s="693"/>
      <c r="O28" s="694"/>
      <c r="P28" s="694"/>
      <c r="Q28" s="438"/>
      <c r="R28" s="438"/>
      <c r="S28" s="438"/>
      <c r="T28" s="438"/>
      <c r="U28" s="438"/>
    </row>
    <row r="29" spans="1:21" ht="16.5" customHeight="1" x14ac:dyDescent="0.25">
      <c r="A29" s="436"/>
      <c r="B29" s="436"/>
      <c r="C29" s="436"/>
      <c r="D29" s="698" t="s">
        <v>228</v>
      </c>
      <c r="E29" s="698"/>
      <c r="F29" s="698"/>
      <c r="G29" s="698"/>
      <c r="H29" s="698"/>
      <c r="I29" s="699" t="s">
        <v>242</v>
      </c>
      <c r="J29" s="700"/>
      <c r="K29" s="699" t="s">
        <v>242</v>
      </c>
      <c r="L29" s="700"/>
      <c r="M29" s="701" t="s">
        <v>242</v>
      </c>
      <c r="N29" s="701"/>
      <c r="O29" s="702"/>
      <c r="P29" s="702"/>
      <c r="Q29" s="438"/>
      <c r="R29" s="438"/>
      <c r="S29" s="438"/>
      <c r="T29" s="438"/>
      <c r="U29" s="438"/>
    </row>
    <row r="30" spans="1:21" ht="16.5" customHeight="1" x14ac:dyDescent="0.25">
      <c r="A30" s="436"/>
      <c r="B30" s="436"/>
      <c r="C30" s="436"/>
      <c r="D30" s="698" t="s">
        <v>229</v>
      </c>
      <c r="E30" s="698"/>
      <c r="F30" s="698"/>
      <c r="G30" s="698"/>
      <c r="H30" s="698"/>
      <c r="I30" s="699" t="s">
        <v>242</v>
      </c>
      <c r="J30" s="700"/>
      <c r="K30" s="699" t="s">
        <v>242</v>
      </c>
      <c r="L30" s="700"/>
      <c r="M30" s="701" t="s">
        <v>242</v>
      </c>
      <c r="N30" s="701"/>
      <c r="O30" s="702"/>
      <c r="P30" s="702"/>
      <c r="Q30" s="438"/>
      <c r="R30" s="438"/>
      <c r="S30" s="438"/>
      <c r="T30" s="438"/>
      <c r="U30" s="438"/>
    </row>
    <row r="31" spans="1:21" ht="16.5" customHeight="1" x14ac:dyDescent="0.25">
      <c r="A31" s="436"/>
      <c r="B31" s="436"/>
      <c r="C31" s="436"/>
      <c r="D31" s="698" t="s">
        <v>230</v>
      </c>
      <c r="E31" s="698"/>
      <c r="F31" s="698"/>
      <c r="G31" s="698"/>
      <c r="H31" s="698"/>
      <c r="I31" s="699" t="s">
        <v>242</v>
      </c>
      <c r="J31" s="700"/>
      <c r="K31" s="699" t="s">
        <v>242</v>
      </c>
      <c r="L31" s="700"/>
      <c r="M31" s="701" t="s">
        <v>242</v>
      </c>
      <c r="N31" s="701"/>
      <c r="O31" s="702"/>
      <c r="P31" s="702"/>
      <c r="Q31" s="438"/>
      <c r="R31" s="438"/>
      <c r="S31" s="438"/>
      <c r="T31" s="438"/>
      <c r="U31" s="438"/>
    </row>
    <row r="32" spans="1:21" ht="16.5" customHeight="1" x14ac:dyDescent="0.25">
      <c r="A32" s="436"/>
      <c r="B32" s="436"/>
      <c r="C32" s="436"/>
      <c r="D32" s="236"/>
      <c r="E32" s="236"/>
      <c r="F32" s="236"/>
      <c r="G32" s="236"/>
      <c r="H32" s="236"/>
      <c r="I32" s="438"/>
      <c r="J32" s="438"/>
      <c r="K32" s="438"/>
      <c r="L32" s="438"/>
      <c r="M32" s="438"/>
      <c r="N32" s="438"/>
      <c r="O32" s="438"/>
      <c r="P32" s="438"/>
      <c r="Q32" s="438"/>
      <c r="R32" s="438"/>
      <c r="S32" s="438"/>
      <c r="T32" s="438"/>
      <c r="U32" s="438"/>
    </row>
    <row r="33" spans="1:31" ht="15.75" x14ac:dyDescent="0.25">
      <c r="A33" s="434"/>
      <c r="B33" s="435"/>
      <c r="C33" s="434"/>
      <c r="D33" s="435"/>
      <c r="E33" s="435"/>
      <c r="F33" s="435"/>
      <c r="G33" s="435"/>
      <c r="H33" s="435"/>
      <c r="I33" s="435" t="s">
        <v>227</v>
      </c>
      <c r="J33" s="434"/>
      <c r="K33" s="434"/>
      <c r="L33" s="434"/>
      <c r="M33" s="434"/>
      <c r="N33" s="434"/>
      <c r="O33" s="434"/>
      <c r="P33" s="434"/>
      <c r="Q33" s="434"/>
      <c r="R33" s="434"/>
      <c r="S33" s="434"/>
      <c r="T33" s="434"/>
      <c r="U33" s="434"/>
    </row>
    <row r="34" spans="1:31" ht="15.75" x14ac:dyDescent="0.25">
      <c r="B34" s="236"/>
      <c r="C34" s="430" t="s">
        <v>223</v>
      </c>
      <c r="D34" s="236"/>
      <c r="E34" s="236"/>
      <c r="F34" s="236"/>
      <c r="H34" s="236"/>
      <c r="I34" s="430" t="s">
        <v>221</v>
      </c>
      <c r="J34" s="236"/>
      <c r="K34" s="236"/>
      <c r="L34" s="236"/>
      <c r="N34" s="703" t="s">
        <v>220</v>
      </c>
      <c r="O34" s="703"/>
      <c r="P34" s="703"/>
      <c r="Q34" s="703"/>
      <c r="R34" s="703"/>
      <c r="S34" s="703"/>
      <c r="T34" s="703"/>
      <c r="U34" s="703"/>
    </row>
    <row r="35" spans="1:31" x14ac:dyDescent="0.25">
      <c r="A35" s="439"/>
      <c r="B35" s="328"/>
      <c r="C35" s="328"/>
      <c r="D35" s="328"/>
      <c r="E35" s="328"/>
      <c r="F35" s="440"/>
      <c r="G35" s="439"/>
      <c r="H35" s="328"/>
      <c r="I35" s="328"/>
      <c r="J35" s="328"/>
      <c r="K35" s="328"/>
      <c r="L35" s="328"/>
      <c r="M35" s="440"/>
      <c r="N35" s="575"/>
      <c r="O35" s="575"/>
      <c r="P35" s="575"/>
      <c r="Q35" s="575"/>
      <c r="R35" s="575"/>
      <c r="S35" s="575"/>
      <c r="T35" s="575"/>
      <c r="U35" s="575"/>
    </row>
    <row r="36" spans="1:31" x14ac:dyDescent="0.25">
      <c r="A36" s="441"/>
      <c r="B36" s="228"/>
      <c r="C36" s="228"/>
      <c r="D36" s="228"/>
      <c r="E36" s="228"/>
      <c r="F36" s="442"/>
      <c r="G36" s="441"/>
      <c r="H36" s="228"/>
      <c r="I36" s="228"/>
      <c r="J36" s="228"/>
      <c r="K36" s="228"/>
      <c r="L36" s="228"/>
      <c r="M36" s="442"/>
      <c r="N36" s="575"/>
      <c r="O36" s="575"/>
      <c r="P36" s="575"/>
      <c r="Q36" s="575"/>
      <c r="R36" s="575"/>
      <c r="S36" s="575"/>
      <c r="T36" s="575"/>
      <c r="U36" s="575"/>
    </row>
    <row r="37" spans="1:31" x14ac:dyDescent="0.25">
      <c r="A37" s="441"/>
      <c r="B37" s="228"/>
      <c r="C37" s="228"/>
      <c r="D37" s="228"/>
      <c r="E37" s="228"/>
      <c r="F37" s="442"/>
      <c r="G37" s="441"/>
      <c r="H37" s="228"/>
      <c r="I37" s="228"/>
      <c r="J37" s="228"/>
      <c r="K37" s="228"/>
      <c r="L37" s="228"/>
      <c r="M37" s="442"/>
      <c r="N37" s="575"/>
      <c r="O37" s="575"/>
      <c r="P37" s="575"/>
      <c r="Q37" s="575"/>
      <c r="R37" s="575"/>
      <c r="S37" s="575"/>
      <c r="T37" s="575"/>
      <c r="U37" s="575"/>
    </row>
    <row r="38" spans="1:31" ht="15.75" x14ac:dyDescent="0.25">
      <c r="A38" s="441"/>
      <c r="B38" s="228"/>
      <c r="C38" s="228"/>
      <c r="D38" s="228"/>
      <c r="E38" s="228"/>
      <c r="F38" s="442"/>
      <c r="G38" s="441"/>
      <c r="H38" s="228"/>
      <c r="I38" s="228"/>
      <c r="J38" s="228"/>
      <c r="K38" s="228"/>
      <c r="L38" s="228"/>
      <c r="M38" s="442"/>
      <c r="N38" s="575"/>
      <c r="O38" s="575"/>
      <c r="P38" s="575"/>
      <c r="Q38" s="575"/>
      <c r="R38" s="575"/>
      <c r="S38" s="575"/>
      <c r="T38" s="575"/>
      <c r="U38" s="575"/>
      <c r="AE38" s="443"/>
    </row>
    <row r="39" spans="1:31" x14ac:dyDescent="0.25">
      <c r="A39" s="441"/>
      <c r="B39" s="228"/>
      <c r="C39" s="228"/>
      <c r="D39" s="228"/>
      <c r="E39" s="228"/>
      <c r="F39" s="442"/>
      <c r="G39" s="441"/>
      <c r="H39" s="228"/>
      <c r="I39" s="228"/>
      <c r="J39" s="228"/>
      <c r="K39" s="228"/>
      <c r="L39" s="228"/>
      <c r="M39" s="442"/>
      <c r="N39" s="575"/>
      <c r="O39" s="575"/>
      <c r="P39" s="575"/>
      <c r="Q39" s="575"/>
      <c r="R39" s="575"/>
      <c r="S39" s="575"/>
      <c r="T39" s="575"/>
      <c r="U39" s="575"/>
    </row>
    <row r="40" spans="1:31" x14ac:dyDescent="0.25">
      <c r="A40" s="441"/>
      <c r="B40" s="228"/>
      <c r="C40" s="228"/>
      <c r="D40" s="228"/>
      <c r="E40" s="228"/>
      <c r="F40" s="442"/>
      <c r="G40" s="441"/>
      <c r="H40" s="228"/>
      <c r="I40" s="228"/>
      <c r="J40" s="228"/>
      <c r="K40" s="228"/>
      <c r="L40" s="228"/>
      <c r="M40" s="442"/>
      <c r="N40" s="575"/>
      <c r="O40" s="575"/>
      <c r="P40" s="575"/>
      <c r="Q40" s="575"/>
      <c r="R40" s="575"/>
      <c r="S40" s="575"/>
      <c r="T40" s="575"/>
      <c r="U40" s="575"/>
    </row>
    <row r="41" spans="1:31" x14ac:dyDescent="0.25">
      <c r="A41" s="441"/>
      <c r="B41" s="228"/>
      <c r="C41" s="228"/>
      <c r="D41" s="228"/>
      <c r="E41" s="228"/>
      <c r="F41" s="442"/>
      <c r="G41" s="441"/>
      <c r="H41" s="228"/>
      <c r="I41" s="228"/>
      <c r="J41" s="228"/>
      <c r="K41" s="228"/>
      <c r="L41" s="228"/>
      <c r="M41" s="442"/>
      <c r="N41" s="575"/>
      <c r="O41" s="575"/>
      <c r="P41" s="575"/>
      <c r="Q41" s="575"/>
      <c r="R41" s="575"/>
      <c r="S41" s="575"/>
      <c r="T41" s="575"/>
      <c r="U41" s="575"/>
    </row>
    <row r="42" spans="1:31" x14ac:dyDescent="0.25">
      <c r="A42" s="441"/>
      <c r="B42" s="444"/>
      <c r="C42" s="228"/>
      <c r="D42" s="228"/>
      <c r="E42" s="228"/>
      <c r="F42" s="442"/>
      <c r="G42" s="441"/>
      <c r="H42" s="228"/>
      <c r="I42" s="228"/>
      <c r="J42" s="228"/>
      <c r="K42" s="228"/>
      <c r="L42" s="228"/>
      <c r="M42" s="442"/>
      <c r="N42" s="575"/>
      <c r="O42" s="575"/>
      <c r="P42" s="575"/>
      <c r="Q42" s="575"/>
      <c r="R42" s="575"/>
      <c r="S42" s="575"/>
      <c r="T42" s="575"/>
      <c r="U42" s="575"/>
    </row>
    <row r="43" spans="1:31" x14ac:dyDescent="0.25">
      <c r="A43" s="445"/>
      <c r="B43" s="446"/>
      <c r="C43" s="446"/>
      <c r="D43" s="446"/>
      <c r="E43" s="446"/>
      <c r="F43" s="447"/>
      <c r="G43" s="445"/>
      <c r="H43" s="446"/>
      <c r="I43" s="446"/>
      <c r="J43" s="446"/>
      <c r="K43" s="446"/>
      <c r="L43" s="446"/>
      <c r="M43" s="447"/>
      <c r="N43" s="575"/>
      <c r="O43" s="575"/>
      <c r="P43" s="575"/>
      <c r="Q43" s="575"/>
      <c r="R43" s="575"/>
      <c r="S43" s="575"/>
      <c r="T43" s="575"/>
      <c r="U43" s="575"/>
    </row>
    <row r="44" spans="1:31" x14ac:dyDescent="0.25">
      <c r="A44" s="236" t="s">
        <v>82</v>
      </c>
      <c r="B44" s="236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</row>
    <row r="45" spans="1:31" ht="14.45" customHeight="1" x14ac:dyDescent="0.25">
      <c r="A45" s="708" t="s">
        <v>622</v>
      </c>
      <c r="B45" s="708"/>
      <c r="C45" s="708"/>
      <c r="D45" s="708"/>
      <c r="E45" s="708"/>
      <c r="F45" s="708"/>
      <c r="G45" s="708"/>
      <c r="H45" s="708"/>
      <c r="I45" s="708"/>
      <c r="J45" s="708"/>
      <c r="K45" s="708"/>
      <c r="L45" s="708"/>
      <c r="M45" s="708"/>
      <c r="N45" s="708"/>
      <c r="O45" s="708"/>
      <c r="P45" s="708"/>
      <c r="Q45" s="708"/>
      <c r="R45" s="708"/>
      <c r="S45" s="708"/>
      <c r="T45" s="708"/>
      <c r="U45" s="236"/>
    </row>
    <row r="46" spans="1:31" x14ac:dyDescent="0.25">
      <c r="A46" s="236"/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</row>
    <row r="47" spans="1:31" ht="11.25" customHeight="1" x14ac:dyDescent="0.25">
      <c r="A47" s="236"/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</row>
    <row r="48" spans="1:31" ht="11.25" customHeight="1" x14ac:dyDescent="0.25">
      <c r="A48" s="236"/>
      <c r="B48" s="236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</row>
    <row r="49" spans="1:21" ht="11.25" customHeight="1" x14ac:dyDescent="0.25">
      <c r="A49" s="323" t="s">
        <v>232</v>
      </c>
      <c r="B49" s="236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</row>
    <row r="50" spans="1:21" ht="4.5" customHeight="1" x14ac:dyDescent="0.25">
      <c r="B50" s="448"/>
      <c r="C50" s="448"/>
      <c r="D50" s="448"/>
      <c r="E50" s="448"/>
      <c r="F50" s="448"/>
      <c r="G50" s="448"/>
      <c r="H50" s="448"/>
      <c r="I50" s="448"/>
      <c r="J50" s="448"/>
      <c r="K50" s="448"/>
      <c r="L50" s="448"/>
      <c r="M50" s="448"/>
      <c r="N50" s="448"/>
      <c r="O50" s="448"/>
      <c r="P50" s="448"/>
      <c r="Q50" s="448"/>
      <c r="R50" s="448"/>
      <c r="S50" s="448"/>
      <c r="T50" s="448"/>
      <c r="U50" s="236"/>
    </row>
    <row r="51" spans="1:21" ht="13.5" customHeight="1" x14ac:dyDescent="0.25">
      <c r="A51" s="709" t="s">
        <v>233</v>
      </c>
      <c r="B51" s="709"/>
      <c r="C51" s="709"/>
      <c r="D51" s="709"/>
      <c r="E51" s="709"/>
      <c r="F51" s="709"/>
      <c r="G51" s="709"/>
      <c r="H51" s="709"/>
      <c r="I51" s="709"/>
      <c r="J51" s="709"/>
      <c r="K51" s="709"/>
      <c r="L51" s="709"/>
      <c r="M51" s="709"/>
      <c r="N51" s="709"/>
      <c r="O51" s="709"/>
      <c r="P51" s="709"/>
      <c r="Q51" s="709"/>
      <c r="R51" s="709"/>
      <c r="S51" s="709"/>
      <c r="T51" s="709"/>
      <c r="U51" s="709"/>
    </row>
    <row r="52" spans="1:21" ht="2.25" customHeight="1" x14ac:dyDescent="0.25">
      <c r="A52" s="449"/>
      <c r="B52" s="449"/>
      <c r="C52" s="449"/>
      <c r="D52" s="449"/>
      <c r="E52" s="449"/>
      <c r="F52" s="449"/>
      <c r="G52" s="449"/>
      <c r="H52" s="449"/>
      <c r="I52" s="449"/>
      <c r="J52" s="449"/>
      <c r="K52" s="449"/>
      <c r="L52" s="449"/>
      <c r="M52" s="449"/>
      <c r="N52" s="449"/>
      <c r="O52" s="449"/>
      <c r="P52" s="449"/>
      <c r="Q52" s="449"/>
      <c r="R52" s="449"/>
      <c r="S52" s="449"/>
      <c r="T52" s="449"/>
      <c r="U52" s="449"/>
    </row>
    <row r="53" spans="1:21" ht="13.5" customHeight="1" x14ac:dyDescent="0.25">
      <c r="A53" s="449"/>
      <c r="B53" s="449"/>
      <c r="C53" s="710" t="s">
        <v>24</v>
      </c>
      <c r="D53" s="711"/>
      <c r="E53" s="711"/>
      <c r="F53" s="711"/>
      <c r="G53" s="711"/>
      <c r="H53" s="711"/>
      <c r="I53" s="711"/>
      <c r="J53" s="711"/>
      <c r="K53" s="712"/>
      <c r="L53" s="693" t="s">
        <v>235</v>
      </c>
      <c r="M53" s="693"/>
      <c r="N53" s="693"/>
      <c r="O53" s="693"/>
      <c r="P53" s="693" t="s">
        <v>220</v>
      </c>
      <c r="Q53" s="693"/>
      <c r="R53" s="670" t="s">
        <v>221</v>
      </c>
      <c r="S53" s="670"/>
      <c r="T53" s="449"/>
      <c r="U53" s="449"/>
    </row>
    <row r="54" spans="1:21" ht="13.5" customHeight="1" x14ac:dyDescent="0.25">
      <c r="A54" s="449"/>
      <c r="B54" s="449"/>
      <c r="C54" s="713"/>
      <c r="D54" s="714"/>
      <c r="E54" s="714"/>
      <c r="F54" s="714"/>
      <c r="G54" s="714"/>
      <c r="H54" s="714"/>
      <c r="I54" s="714"/>
      <c r="J54" s="714"/>
      <c r="K54" s="715"/>
      <c r="L54" s="693" t="s">
        <v>139</v>
      </c>
      <c r="M54" s="693"/>
      <c r="N54" s="693" t="s">
        <v>140</v>
      </c>
      <c r="O54" s="693"/>
      <c r="P54" s="693"/>
      <c r="Q54" s="693"/>
      <c r="R54" s="670"/>
      <c r="S54" s="670"/>
      <c r="T54" s="449"/>
      <c r="U54" s="449"/>
    </row>
    <row r="55" spans="1:21" ht="29.25" customHeight="1" x14ac:dyDescent="0.25">
      <c r="A55" s="236"/>
      <c r="B55" s="236"/>
      <c r="C55" s="704" t="s">
        <v>539</v>
      </c>
      <c r="D55" s="705"/>
      <c r="E55" s="705"/>
      <c r="F55" s="705"/>
      <c r="G55" s="705"/>
      <c r="H55" s="705"/>
      <c r="I55" s="705"/>
      <c r="J55" s="705"/>
      <c r="K55" s="706"/>
      <c r="L55" s="707" t="s">
        <v>473</v>
      </c>
      <c r="M55" s="707"/>
      <c r="N55" s="707" t="s">
        <v>237</v>
      </c>
      <c r="O55" s="707"/>
      <c r="P55" s="707" t="s">
        <v>238</v>
      </c>
      <c r="Q55" s="707"/>
      <c r="R55" s="707" t="s">
        <v>512</v>
      </c>
      <c r="S55" s="707"/>
      <c r="T55" s="236"/>
      <c r="U55" s="236"/>
    </row>
    <row r="56" spans="1:21" ht="33" customHeight="1" x14ac:dyDescent="0.25">
      <c r="A56" s="236"/>
      <c r="B56" s="236"/>
      <c r="C56" s="704" t="s">
        <v>522</v>
      </c>
      <c r="D56" s="705"/>
      <c r="E56" s="705"/>
      <c r="F56" s="705"/>
      <c r="G56" s="705"/>
      <c r="H56" s="705"/>
      <c r="I56" s="705"/>
      <c r="J56" s="705"/>
      <c r="K56" s="706"/>
      <c r="L56" s="707" t="s">
        <v>623</v>
      </c>
      <c r="M56" s="707"/>
      <c r="N56" s="707"/>
      <c r="O56" s="707"/>
      <c r="P56" s="707"/>
      <c r="Q56" s="707"/>
      <c r="R56" s="624" t="s">
        <v>624</v>
      </c>
      <c r="S56" s="624"/>
      <c r="T56" s="236"/>
      <c r="U56" s="236"/>
    </row>
    <row r="57" spans="1:21" x14ac:dyDescent="0.25">
      <c r="A57" s="236"/>
      <c r="B57" s="236"/>
      <c r="C57" s="717" t="s">
        <v>236</v>
      </c>
      <c r="D57" s="718"/>
      <c r="E57" s="718"/>
      <c r="F57" s="718"/>
      <c r="G57" s="718"/>
      <c r="H57" s="718"/>
      <c r="I57" s="718"/>
      <c r="J57" s="718"/>
      <c r="K57" s="719"/>
      <c r="L57" s="720">
        <v>18.5</v>
      </c>
      <c r="M57" s="720"/>
      <c r="N57" s="720"/>
      <c r="O57" s="720"/>
      <c r="P57" s="720"/>
      <c r="Q57" s="720"/>
      <c r="R57" s="575">
        <v>18.3</v>
      </c>
      <c r="S57" s="575"/>
      <c r="T57" s="236"/>
      <c r="U57" s="236"/>
    </row>
    <row r="58" spans="1:21" x14ac:dyDescent="0.25">
      <c r="A58" s="236"/>
      <c r="B58" s="236"/>
      <c r="C58" s="236" t="s">
        <v>142</v>
      </c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</row>
    <row r="59" spans="1:21" x14ac:dyDescent="0.25">
      <c r="A59" s="236"/>
      <c r="B59" s="236"/>
      <c r="C59" s="561" t="s">
        <v>691</v>
      </c>
      <c r="D59" s="561"/>
      <c r="E59" s="561"/>
      <c r="F59" s="561"/>
      <c r="G59" s="561"/>
      <c r="H59" s="561"/>
      <c r="I59" s="561"/>
      <c r="J59" s="561"/>
      <c r="K59" s="561"/>
      <c r="L59" s="561"/>
      <c r="M59" s="561"/>
      <c r="N59" s="561"/>
      <c r="O59" s="561"/>
      <c r="P59" s="561"/>
      <c r="Q59" s="561"/>
      <c r="R59" s="561"/>
      <c r="S59" s="561"/>
      <c r="T59" s="236"/>
      <c r="U59" s="236"/>
    </row>
    <row r="60" spans="1:21" x14ac:dyDescent="0.25">
      <c r="A60" s="236"/>
      <c r="B60" s="236"/>
      <c r="C60" s="321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</row>
    <row r="61" spans="1:21" x14ac:dyDescent="0.25">
      <c r="A61" s="721" t="s">
        <v>244</v>
      </c>
      <c r="B61" s="721"/>
      <c r="C61" s="721"/>
      <c r="D61" s="721"/>
      <c r="E61" s="721"/>
      <c r="F61" s="721"/>
      <c r="G61" s="721"/>
      <c r="H61" s="721"/>
      <c r="I61" s="721"/>
      <c r="J61" s="721"/>
      <c r="K61" s="721"/>
      <c r="L61" s="721"/>
      <c r="M61" s="721"/>
      <c r="N61" s="721"/>
      <c r="O61" s="721"/>
      <c r="P61" s="721"/>
      <c r="Q61" s="721"/>
      <c r="R61" s="721"/>
      <c r="S61" s="721"/>
      <c r="T61" s="721"/>
      <c r="U61" s="721"/>
    </row>
    <row r="62" spans="1:21" ht="5.25" customHeight="1" x14ac:dyDescent="0.25">
      <c r="A62" s="450"/>
      <c r="B62" s="450"/>
      <c r="C62" s="450"/>
      <c r="D62" s="450"/>
      <c r="E62" s="450"/>
      <c r="F62" s="450"/>
      <c r="G62" s="450"/>
      <c r="H62" s="450"/>
      <c r="I62" s="450"/>
      <c r="J62" s="450"/>
      <c r="K62" s="450"/>
      <c r="L62" s="450"/>
      <c r="M62" s="450"/>
      <c r="N62" s="450"/>
      <c r="O62" s="450"/>
      <c r="P62" s="450"/>
      <c r="Q62" s="450"/>
      <c r="R62" s="450"/>
      <c r="S62" s="450"/>
      <c r="T62" s="450"/>
      <c r="U62" s="450"/>
    </row>
    <row r="63" spans="1:21" x14ac:dyDescent="0.25">
      <c r="A63" s="236"/>
      <c r="B63" s="236"/>
      <c r="C63" s="716" t="s">
        <v>245</v>
      </c>
      <c r="D63" s="716"/>
      <c r="E63" s="716"/>
      <c r="F63" s="716"/>
      <c r="G63" s="716"/>
      <c r="H63" s="716"/>
      <c r="I63" s="693" t="s">
        <v>221</v>
      </c>
      <c r="J63" s="693"/>
      <c r="K63" s="693" t="s">
        <v>235</v>
      </c>
      <c r="L63" s="693"/>
      <c r="M63" s="693" t="s">
        <v>220</v>
      </c>
      <c r="N63" s="693"/>
      <c r="O63" s="694"/>
      <c r="P63" s="694"/>
      <c r="Q63" s="236"/>
      <c r="R63" s="236"/>
      <c r="S63" s="236"/>
      <c r="T63" s="236"/>
      <c r="U63" s="236"/>
    </row>
    <row r="64" spans="1:21" ht="15" customHeight="1" x14ac:dyDescent="0.25">
      <c r="A64" s="236"/>
      <c r="B64" s="236"/>
      <c r="C64" s="722" t="s">
        <v>1157</v>
      </c>
      <c r="D64" s="723"/>
      <c r="E64" s="723"/>
      <c r="F64" s="723"/>
      <c r="G64" s="723"/>
      <c r="H64" s="724"/>
      <c r="I64" s="701" t="s">
        <v>242</v>
      </c>
      <c r="J64" s="701"/>
      <c r="K64" s="701" t="s">
        <v>242</v>
      </c>
      <c r="L64" s="701"/>
      <c r="M64" s="701"/>
      <c r="N64" s="701"/>
      <c r="O64" s="725" t="s">
        <v>518</v>
      </c>
      <c r="P64" s="702"/>
      <c r="Q64" s="702"/>
      <c r="R64" s="702"/>
      <c r="S64" s="702"/>
      <c r="T64" s="702"/>
      <c r="U64" s="702"/>
    </row>
    <row r="65" spans="1:21" ht="18.75" x14ac:dyDescent="0.25">
      <c r="A65" s="236"/>
      <c r="B65" s="236"/>
      <c r="C65" s="698" t="s">
        <v>540</v>
      </c>
      <c r="D65" s="698"/>
      <c r="E65" s="698"/>
      <c r="F65" s="698"/>
      <c r="G65" s="698"/>
      <c r="H65" s="698"/>
      <c r="I65" s="701" t="s">
        <v>242</v>
      </c>
      <c r="J65" s="701"/>
      <c r="K65" s="701" t="s">
        <v>242</v>
      </c>
      <c r="L65" s="701"/>
      <c r="M65" s="701" t="s">
        <v>242</v>
      </c>
      <c r="N65" s="701"/>
      <c r="O65" s="725"/>
      <c r="P65" s="702"/>
      <c r="Q65" s="702"/>
      <c r="R65" s="702"/>
      <c r="S65" s="702"/>
      <c r="T65" s="702"/>
      <c r="U65" s="702"/>
    </row>
    <row r="66" spans="1:21" ht="18.75" x14ac:dyDescent="0.25">
      <c r="A66" s="236"/>
      <c r="B66" s="236"/>
      <c r="C66" s="698" t="s">
        <v>541</v>
      </c>
      <c r="D66" s="698"/>
      <c r="E66" s="698"/>
      <c r="F66" s="698"/>
      <c r="G66" s="698"/>
      <c r="H66" s="698"/>
      <c r="I66" s="596"/>
      <c r="J66" s="597"/>
      <c r="K66" s="596"/>
      <c r="L66" s="597"/>
      <c r="M66" s="701" t="s">
        <v>242</v>
      </c>
      <c r="N66" s="701"/>
      <c r="O66" s="725"/>
      <c r="P66" s="702"/>
      <c r="Q66" s="702"/>
      <c r="R66" s="702"/>
      <c r="S66" s="702"/>
      <c r="T66" s="702"/>
      <c r="U66" s="702"/>
    </row>
    <row r="67" spans="1:21" ht="18.75" x14ac:dyDescent="0.25">
      <c r="A67" s="236"/>
      <c r="B67" s="236"/>
      <c r="C67" s="698" t="s">
        <v>246</v>
      </c>
      <c r="D67" s="698"/>
      <c r="E67" s="698"/>
      <c r="F67" s="698"/>
      <c r="G67" s="698"/>
      <c r="H67" s="698"/>
      <c r="I67" s="701" t="s">
        <v>242</v>
      </c>
      <c r="J67" s="701"/>
      <c r="K67" s="701" t="s">
        <v>242</v>
      </c>
      <c r="L67" s="701"/>
      <c r="M67" s="575"/>
      <c r="N67" s="575"/>
      <c r="O67" s="725"/>
      <c r="P67" s="702"/>
      <c r="Q67" s="702"/>
      <c r="R67" s="702"/>
      <c r="S67" s="702"/>
      <c r="T67" s="702"/>
      <c r="U67" s="702"/>
    </row>
    <row r="68" spans="1:21" ht="18.75" x14ac:dyDescent="0.25">
      <c r="A68" s="236"/>
      <c r="B68" s="236"/>
      <c r="C68" s="698" t="s">
        <v>247</v>
      </c>
      <c r="D68" s="698"/>
      <c r="E68" s="698"/>
      <c r="F68" s="698"/>
      <c r="G68" s="698"/>
      <c r="H68" s="698"/>
      <c r="I68" s="701" t="s">
        <v>242</v>
      </c>
      <c r="J68" s="701"/>
      <c r="K68" s="701" t="s">
        <v>242</v>
      </c>
      <c r="L68" s="701"/>
      <c r="M68" s="701" t="s">
        <v>242</v>
      </c>
      <c r="N68" s="701"/>
      <c r="O68" s="725"/>
      <c r="P68" s="702"/>
      <c r="Q68" s="702"/>
      <c r="R68" s="702"/>
      <c r="S68" s="702"/>
      <c r="T68" s="702"/>
      <c r="U68" s="702"/>
    </row>
    <row r="69" spans="1:21" x14ac:dyDescent="0.25">
      <c r="A69" s="236"/>
      <c r="B69" s="236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</row>
  </sheetData>
  <sheetProtection password="BE26" sheet="1" objects="1" scenarios="1"/>
  <protectedRanges>
    <protectedRange sqref="K55:K56 J55 C55:I56" name="Диапазон1_8_1"/>
    <protectedRange sqref="L56:M56 O55:S55 M55 P56:S56" name="Диапазон1_8_1_1"/>
  </protectedRanges>
  <mergeCells count="79">
    <mergeCell ref="M66:N66"/>
    <mergeCell ref="C67:H67"/>
    <mergeCell ref="I67:J67"/>
    <mergeCell ref="K67:L67"/>
    <mergeCell ref="M67:N67"/>
    <mergeCell ref="C64:H64"/>
    <mergeCell ref="I64:J64"/>
    <mergeCell ref="K64:L64"/>
    <mergeCell ref="M64:N64"/>
    <mergeCell ref="O64:U68"/>
    <mergeCell ref="C65:H65"/>
    <mergeCell ref="I65:J65"/>
    <mergeCell ref="K65:L65"/>
    <mergeCell ref="M65:N65"/>
    <mergeCell ref="C66:H66"/>
    <mergeCell ref="C68:H68"/>
    <mergeCell ref="I68:J68"/>
    <mergeCell ref="K68:L68"/>
    <mergeCell ref="M68:N68"/>
    <mergeCell ref="I66:J66"/>
    <mergeCell ref="K66:L66"/>
    <mergeCell ref="C57:K57"/>
    <mergeCell ref="L57:Q57"/>
    <mergeCell ref="R57:S57"/>
    <mergeCell ref="C59:S59"/>
    <mergeCell ref="A61:U61"/>
    <mergeCell ref="C63:H63"/>
    <mergeCell ref="I63:J63"/>
    <mergeCell ref="K63:L63"/>
    <mergeCell ref="M63:N63"/>
    <mergeCell ref="O63:P63"/>
    <mergeCell ref="C56:K56"/>
    <mergeCell ref="L56:Q56"/>
    <mergeCell ref="R56:S56"/>
    <mergeCell ref="A45:T45"/>
    <mergeCell ref="A51:U51"/>
    <mergeCell ref="C53:K54"/>
    <mergeCell ref="L53:O53"/>
    <mergeCell ref="P53:Q54"/>
    <mergeCell ref="R53:S54"/>
    <mergeCell ref="L54:M54"/>
    <mergeCell ref="N54:O54"/>
    <mergeCell ref="C55:K55"/>
    <mergeCell ref="L55:M55"/>
    <mergeCell ref="N55:O55"/>
    <mergeCell ref="P55:Q55"/>
    <mergeCell ref="R55:S55"/>
    <mergeCell ref="N35:U43"/>
    <mergeCell ref="D29:H29"/>
    <mergeCell ref="I29:J29"/>
    <mergeCell ref="K29:L29"/>
    <mergeCell ref="M29:N29"/>
    <mergeCell ref="O29:P29"/>
    <mergeCell ref="D30:H30"/>
    <mergeCell ref="I30:J30"/>
    <mergeCell ref="K30:L30"/>
    <mergeCell ref="M30:N30"/>
    <mergeCell ref="O30:P31"/>
    <mergeCell ref="D31:H31"/>
    <mergeCell ref="I31:J31"/>
    <mergeCell ref="K31:L31"/>
    <mergeCell ref="M31:N31"/>
    <mergeCell ref="N34:U34"/>
    <mergeCell ref="A16:U18"/>
    <mergeCell ref="A26:G26"/>
    <mergeCell ref="H26:N26"/>
    <mergeCell ref="O26:U26"/>
    <mergeCell ref="C27:Q27"/>
    <mergeCell ref="D28:H28"/>
    <mergeCell ref="I28:J28"/>
    <mergeCell ref="K28:L28"/>
    <mergeCell ref="M28:N28"/>
    <mergeCell ref="O28:P28"/>
    <mergeCell ref="A1:D1"/>
    <mergeCell ref="A13:E14"/>
    <mergeCell ref="I13:L14"/>
    <mergeCell ref="P13:T14"/>
    <mergeCell ref="A15:E15"/>
    <mergeCell ref="P15:T15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5" fitToHeight="2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162</vt:i4>
      </vt:variant>
    </vt:vector>
  </HeadingPairs>
  <TitlesOfParts>
    <vt:vector size="187" baseType="lpstr">
      <vt:lpstr>Содержание</vt:lpstr>
      <vt:lpstr>1.1 Описание ГВ  Prestige</vt:lpstr>
      <vt:lpstr>1.2 Описание ГВ Trend</vt:lpstr>
      <vt:lpstr>1.3 Типы монтажа ГВ</vt:lpstr>
      <vt:lpstr>1.4 Встроенный монтаж ГВ</vt:lpstr>
      <vt:lpstr>1.5 Prestige</vt:lpstr>
      <vt:lpstr>1.6 Trend</vt:lpstr>
      <vt:lpstr>2.1 Описание Пром. ворот</vt:lpstr>
      <vt:lpstr>2.2 Описание Панорамных ворот</vt:lpstr>
      <vt:lpstr>2.3 Типы монтажа ПВ 1 вал</vt:lpstr>
      <vt:lpstr>2.4 Типы монтажа ПВ 2 вала</vt:lpstr>
      <vt:lpstr>2.5 ProPlus</vt:lpstr>
      <vt:lpstr>2.6 ProTrend</vt:lpstr>
      <vt:lpstr>2.7 AluPro (АЛП)</vt:lpstr>
      <vt:lpstr>2.8 AluPro (АЛПС)</vt:lpstr>
      <vt:lpstr>2.9 AluTherm (АЛП)</vt:lpstr>
      <vt:lpstr>2.10 AluTherm (АЛПС)</vt:lpstr>
      <vt:lpstr>2.11 AluTrend (АЛП)</vt:lpstr>
      <vt:lpstr>2.12 AluTrend (АЛПС)</vt:lpstr>
      <vt:lpstr>3.1 Описание дверей боковых</vt:lpstr>
      <vt:lpstr>3.2 Дверь боковая SDN-1</vt:lpstr>
      <vt:lpstr>3.3 Дверь боковая SDN-2</vt:lpstr>
      <vt:lpstr>3.4 Дверь боковая SD-Thermo</vt:lpstr>
      <vt:lpstr>data</vt:lpstr>
      <vt:lpstr>4 Доп.опции</vt:lpstr>
      <vt:lpstr>ALUPRO_GRID_ALP</vt:lpstr>
      <vt:lpstr>ALUPRO_GRID_ALPS</vt:lpstr>
      <vt:lpstr>ALUTHERM_GRID_ALP</vt:lpstr>
      <vt:lpstr>ALUTHERM_GRID_ALPS</vt:lpstr>
      <vt:lpstr>ALUTREND_GRID_ALP</vt:lpstr>
      <vt:lpstr>ALUTREND_GRID_ALPS</vt:lpstr>
      <vt:lpstr>id_валюта</vt:lpstr>
      <vt:lpstr>id_валюты_прайса</vt:lpstr>
      <vt:lpstr>id_страны</vt:lpstr>
      <vt:lpstr>OPTIONAL</vt:lpstr>
      <vt:lpstr>PRESTIGE_GRID_FL_OAK</vt:lpstr>
      <vt:lpstr>PRESTIGE_GRID_FL_RAL</vt:lpstr>
      <vt:lpstr>PRESTIGE_GRID_SML_OAK</vt:lpstr>
      <vt:lpstr>PRESTIGE_GRID_SML_RAL</vt:lpstr>
      <vt:lpstr>PROPLUS_GRID_SML_RAL</vt:lpstr>
      <vt:lpstr>PROTREND_GRID_SML_RAL</vt:lpstr>
      <vt:lpstr>SIDEDOOR_GRID_FL_OAK</vt:lpstr>
      <vt:lpstr>SIDEDOOR_GRID_FL_OAK_CN_IN</vt:lpstr>
      <vt:lpstr>SIDEDOOR_GRID_FL_OAK_CN_OUT</vt:lpstr>
      <vt:lpstr>SIDEDOOR_GRID_FL_RAL</vt:lpstr>
      <vt:lpstr>SIDEDOOR_GRID_FL_RAL_CN_IN</vt:lpstr>
      <vt:lpstr>SIDEDOOR_GRID_FL_RAL_CN_OUT</vt:lpstr>
      <vt:lpstr>SIDEDOOR_GRID_SML_OAK</vt:lpstr>
      <vt:lpstr>SIDEDOOR_GRID_SML_RAL</vt:lpstr>
      <vt:lpstr>SIDEDOOR_THERMO_GRID_FL_OAK</vt:lpstr>
      <vt:lpstr>SIDEDOOR_THERMO_GRID_FL_OAK_CN_OUT</vt:lpstr>
      <vt:lpstr>SIDEDOOR_THERMO_GRID_FL_RAL</vt:lpstr>
      <vt:lpstr>SIDEDOOR_THERMO_GRID_FL_RAL_CN_OUT</vt:lpstr>
      <vt:lpstr>SIDEDOOR_THERMO_GRID_SML_OAK</vt:lpstr>
      <vt:lpstr>SIDEDOOR_THERMO_GRID_SML_RAL</vt:lpstr>
      <vt:lpstr>SIDEDOOR2_GRID_FL_OAK</vt:lpstr>
      <vt:lpstr>SIDEDOOR2_GRID_FL_OAK_CN_IN</vt:lpstr>
      <vt:lpstr>SIDEDOOR2_GRID_FL_OAK_CN_OUT</vt:lpstr>
      <vt:lpstr>SIDEDOOR2_GRID_FL_RAL</vt:lpstr>
      <vt:lpstr>SIDEDOOR2_GRID_FL_RAL_CN_IN</vt:lpstr>
      <vt:lpstr>SIDEDOOR2_GRID_FL_RAL_CN_OUT</vt:lpstr>
      <vt:lpstr>SIDEDOOR2_GRID_SML_OAK</vt:lpstr>
      <vt:lpstr>SIDEDOOR2_GRID_SML_RAL</vt:lpstr>
      <vt:lpstr>TREND_GRID_FL_OAK</vt:lpstr>
      <vt:lpstr>TREND_GRID_FL_RAL</vt:lpstr>
      <vt:lpstr>TREND_GRID_SML_OAK</vt:lpstr>
      <vt:lpstr>TREND_GRID_SML_RAL</vt:lpstr>
      <vt:lpstr>Валюта_значения</vt:lpstr>
      <vt:lpstr>Дилерская_наценка_AluPro_ALP</vt:lpstr>
      <vt:lpstr>Дилерская_наценка_AluPro_ALPS</vt:lpstr>
      <vt:lpstr>Дилерская_наценка_AluTherm_ALP</vt:lpstr>
      <vt:lpstr>Дилерская_наценка_AluTherm_ALPS</vt:lpstr>
      <vt:lpstr>Дилерская_наценка_AluTrend_ALP</vt:lpstr>
      <vt:lpstr>Дилерская_наценка_AluTrend_ALPS</vt:lpstr>
      <vt:lpstr>Дилерская_наценка_DO</vt:lpstr>
      <vt:lpstr>Дилерская_наценка_Prestige</vt:lpstr>
      <vt:lpstr>Дилерская_наценка_ProPlus</vt:lpstr>
      <vt:lpstr>Дилерская_наценка_ProTrend</vt:lpstr>
      <vt:lpstr>Дилерская_наценка_SDN</vt:lpstr>
      <vt:lpstr>Дилерская_наценка_SDN2</vt:lpstr>
      <vt:lpstr>Дилерская_наценка_SDThermo</vt:lpstr>
      <vt:lpstr>Дилерская_наценка_Trend</vt:lpstr>
      <vt:lpstr>Коды_допопций</vt:lpstr>
      <vt:lpstr>Курс_ГК_GATE</vt:lpstr>
      <vt:lpstr>Курс_прайса</vt:lpstr>
      <vt:lpstr>'1.1 Описание ГВ  Prestige'!Область_печати</vt:lpstr>
      <vt:lpstr>'1.3 Типы монтажа ГВ'!Область_печати</vt:lpstr>
      <vt:lpstr>'1.4 Встроенный монтаж ГВ'!Область_печати</vt:lpstr>
      <vt:lpstr>'1.5 Prestige'!Область_печати</vt:lpstr>
      <vt:lpstr>'1.6 Trend'!Область_печати</vt:lpstr>
      <vt:lpstr>'2.1 Описание Пром. ворот'!Область_печати</vt:lpstr>
      <vt:lpstr>'2.10 AluTherm (АЛПС)'!Область_печати</vt:lpstr>
      <vt:lpstr>'2.11 AluTrend (АЛП)'!Область_печати</vt:lpstr>
      <vt:lpstr>'2.12 AluTrend (АЛПС)'!Область_печати</vt:lpstr>
      <vt:lpstr>'2.2 Описание Панорамных ворот'!Область_печати</vt:lpstr>
      <vt:lpstr>'2.3 Типы монтажа ПВ 1 вал'!Область_печати</vt:lpstr>
      <vt:lpstr>'2.4 Типы монтажа ПВ 2 вала'!Область_печати</vt:lpstr>
      <vt:lpstr>'2.5 ProPlus'!Область_печати</vt:lpstr>
      <vt:lpstr>'2.6 ProTrend'!Область_печати</vt:lpstr>
      <vt:lpstr>'2.7 AluPro (АЛП)'!Область_печати</vt:lpstr>
      <vt:lpstr>'2.8 AluPro (АЛПС)'!Область_печати</vt:lpstr>
      <vt:lpstr>'2.9 AluTherm (АЛП)'!Область_печати</vt:lpstr>
      <vt:lpstr>'3.1 Описание дверей боковых'!Область_печати</vt:lpstr>
      <vt:lpstr>'3.2 Дверь боковая SDN-1'!Область_печати</vt:lpstr>
      <vt:lpstr>'3.3 Дверь боковая SDN-2'!Область_печати</vt:lpstr>
      <vt:lpstr>'3.4 Дверь боковая SD-Thermo'!Область_печати</vt:lpstr>
      <vt:lpstr>'4 Доп.опции'!Область_печати</vt:lpstr>
      <vt:lpstr>Содержание!Область_печати</vt:lpstr>
      <vt:lpstr>Описание_цены</vt:lpstr>
      <vt:lpstr>Подмена</vt:lpstr>
      <vt:lpstr>'1.5 Prestige'!РАСЧЕТНЫЙ_КОЭФФИЦИЕНТ</vt:lpstr>
      <vt:lpstr>'1.6 Trend'!РАСЧЕТНЫЙ_КОЭФФИЦИЕНТ</vt:lpstr>
      <vt:lpstr>'2.10 AluTherm (АЛПС)'!РАСЧЕТНЫЙ_КОЭФФИЦИЕНТ</vt:lpstr>
      <vt:lpstr>'2.11 AluTrend (АЛП)'!РАСЧЕТНЫЙ_КОЭФФИЦИЕНТ</vt:lpstr>
      <vt:lpstr>'2.12 AluTrend (АЛПС)'!РАСЧЕТНЫЙ_КОЭФФИЦИЕНТ</vt:lpstr>
      <vt:lpstr>'2.5 ProPlus'!РАСЧЕТНЫЙ_КОЭФФИЦИЕНТ</vt:lpstr>
      <vt:lpstr>'2.6 ProTrend'!РАСЧЕТНЫЙ_КОЭФФИЦИЕНТ</vt:lpstr>
      <vt:lpstr>'2.7 AluPro (АЛП)'!РАСЧЕТНЫЙ_КОЭФФИЦИЕНТ</vt:lpstr>
      <vt:lpstr>'2.8 AluPro (АЛПС)'!РАСЧЕТНЫЙ_КОЭФФИЦИЕНТ</vt:lpstr>
      <vt:lpstr>'2.9 AluTherm (АЛП)'!РАСЧЕТНЫЙ_КОЭФФИЦИЕНТ</vt:lpstr>
      <vt:lpstr>'3.2 Дверь боковая SDN-1'!РАСЧЕТНЫЙ_КОЭФФИЦИЕНТ</vt:lpstr>
      <vt:lpstr>'3.3 Дверь боковая SDN-2'!РАСЧЕТНЫЙ_КОЭФФИЦИЕНТ</vt:lpstr>
      <vt:lpstr>'3.4 Дверь боковая SD-Thermo'!РАСЧЕТНЫЙ_КОЭФФИЦИЕНТ</vt:lpstr>
      <vt:lpstr>'4 Доп.опции'!РАСЧЕТНЫЙ_КОЭФФИЦИЕНТ</vt:lpstr>
      <vt:lpstr>Региональная_наценка_AluPro_ALP</vt:lpstr>
      <vt:lpstr>Региональная_наценка_AluPro_ALPS</vt:lpstr>
      <vt:lpstr>Региональная_наценка_AluTherm_ALP</vt:lpstr>
      <vt:lpstr>Региональная_наценка_AluTherm_ALPS</vt:lpstr>
      <vt:lpstr>Региональная_наценка_AluTrend_ALP</vt:lpstr>
      <vt:lpstr>Региональная_наценка_AluTrend_ALPS</vt:lpstr>
      <vt:lpstr>Региональная_наценка_DO</vt:lpstr>
      <vt:lpstr>Региональная_наценка_Prestige</vt:lpstr>
      <vt:lpstr>Региональная_наценка_ProPlus</vt:lpstr>
      <vt:lpstr>Региональная_наценка_ProTrend</vt:lpstr>
      <vt:lpstr>Региональная_наценка_SDN</vt:lpstr>
      <vt:lpstr>Региональная_наценка_SDN2</vt:lpstr>
      <vt:lpstr>Региональная_наценка_SDThermo</vt:lpstr>
      <vt:lpstr>Региональная_наценка_Trend</vt:lpstr>
      <vt:lpstr>Розничная_наценка_AluPro_ALP</vt:lpstr>
      <vt:lpstr>Розничная_наценка_AluPro_ALPS</vt:lpstr>
      <vt:lpstr>Розничная_наценка_AluTherm_ALP</vt:lpstr>
      <vt:lpstr>Розничная_наценка_AluTherm_ALPS</vt:lpstr>
      <vt:lpstr>Розничная_наценка_AluTrend_ALP</vt:lpstr>
      <vt:lpstr>Розничная_наценка_AluTrend_ALPS</vt:lpstr>
      <vt:lpstr>Розничная_наценка_DO</vt:lpstr>
      <vt:lpstr>Розничная_наценка_Prestige</vt:lpstr>
      <vt:lpstr>Розничная_наценка_ProPlus</vt:lpstr>
      <vt:lpstr>Розничная_наценка_ProTrend</vt:lpstr>
      <vt:lpstr>Розничная_наценка_SDN</vt:lpstr>
      <vt:lpstr>Розничная_наценка_SDN2</vt:lpstr>
      <vt:lpstr>Розничная_наценка_SDThermo</vt:lpstr>
      <vt:lpstr>Розничная_наценка_Trend</vt:lpstr>
      <vt:lpstr>Рынок_значения</vt:lpstr>
      <vt:lpstr>Скидка_AluPro_ALP</vt:lpstr>
      <vt:lpstr>Скидка_AluPro_ALPS</vt:lpstr>
      <vt:lpstr>Скидка_AluTherm_ALP</vt:lpstr>
      <vt:lpstr>Скидка_AluTherm_ALPS</vt:lpstr>
      <vt:lpstr>Скидка_AluTrend_ALP</vt:lpstr>
      <vt:lpstr>Скидка_AluTrend_ALPS</vt:lpstr>
      <vt:lpstr>Скидка_DO</vt:lpstr>
      <vt:lpstr>Скидка_Prestige</vt:lpstr>
      <vt:lpstr>Скидка_ProPlus</vt:lpstr>
      <vt:lpstr>Скидка_ProTrend</vt:lpstr>
      <vt:lpstr>Скидка_SDN</vt:lpstr>
      <vt:lpstr>Скидка_SDN2</vt:lpstr>
      <vt:lpstr>Скидка_SDThermo</vt:lpstr>
      <vt:lpstr>Скидка_Trend</vt:lpstr>
      <vt:lpstr>Тип_прайслиста</vt:lpstr>
      <vt:lpstr>Тип_прайслиста_значения</vt:lpstr>
      <vt:lpstr>'1.5 Prestige'!ТОРСИОННЫЕ_ПРУЖИНЫ</vt:lpstr>
      <vt:lpstr>'1.6 Trend'!ТОРСИОННЫЕ_ПРУЖИНЫ</vt:lpstr>
      <vt:lpstr>Торсионные_пружины_Prestige</vt:lpstr>
      <vt:lpstr>Торсионные_пружины_Trend</vt:lpstr>
      <vt:lpstr>ЦУ_AluPro_ALP</vt:lpstr>
      <vt:lpstr>ЦУ_AluPro_ALPS</vt:lpstr>
      <vt:lpstr>ЦУ_AluTherm_ALP</vt:lpstr>
      <vt:lpstr>ЦУ_AluTherm_ALPS</vt:lpstr>
      <vt:lpstr>ЦУ_AluTrend_ALP</vt:lpstr>
      <vt:lpstr>ЦУ_AluTrend_ALPS</vt:lpstr>
      <vt:lpstr>ЦУ_DO</vt:lpstr>
      <vt:lpstr>ЦУ_Prestige</vt:lpstr>
      <vt:lpstr>ЦУ_ProPlus</vt:lpstr>
      <vt:lpstr>ЦУ_ProTrend</vt:lpstr>
      <vt:lpstr>ЦУ_SDN</vt:lpstr>
      <vt:lpstr>ЦУ_SDN2</vt:lpstr>
      <vt:lpstr>ЦУ_SDThermo</vt:lpstr>
      <vt:lpstr>ЦУ_Trend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2020-01-14T11:32:33Z</dcterms:created>
  <dcterms:modified xsi:type="dcterms:W3CDTF">2024-04-02T06:23:07Z</dcterms:modified>
</cp:coreProperties>
</file>