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 tabRatio="596"/>
  </bookViews>
  <sheets>
    <sheet name="2022" sheetId="3" r:id="rId1"/>
    <sheet name="Дверь" sheetId="4" r:id="rId2"/>
  </sheets>
  <calcPr calcId="152511"/>
</workbook>
</file>

<file path=xl/calcChain.xml><?xml version="1.0" encoding="utf-8"?>
<calcChain xmlns="http://schemas.openxmlformats.org/spreadsheetml/2006/main">
  <c r="D43" i="3" l="1"/>
  <c r="E43" i="3" s="1"/>
  <c r="C10" i="3" l="1"/>
  <c r="D48" i="3"/>
  <c r="E48" i="3" s="1"/>
  <c r="C61" i="3" l="1"/>
  <c r="D60" i="3"/>
  <c r="E60" i="3" s="1"/>
  <c r="D38" i="3"/>
  <c r="E38" i="3" s="1"/>
  <c r="C13" i="3"/>
  <c r="D50" i="3" l="1"/>
  <c r="E50" i="3" s="1"/>
  <c r="D58" i="3"/>
  <c r="E58" i="3" s="1"/>
  <c r="C12" i="3" l="1"/>
  <c r="C19" i="3"/>
  <c r="C20" i="3" s="1"/>
  <c r="D19" i="3" l="1"/>
  <c r="E19" i="3" s="1"/>
  <c r="D31" i="3"/>
  <c r="E31" i="3" s="1"/>
  <c r="C41" i="3"/>
  <c r="D29" i="3"/>
  <c r="E29" i="3" s="1"/>
  <c r="D46" i="3"/>
  <c r="E46" i="3" s="1"/>
  <c r="D57" i="3"/>
  <c r="E57" i="3" s="1"/>
  <c r="D11" i="3" l="1"/>
  <c r="D37" i="3" l="1"/>
  <c r="E37" i="3" s="1"/>
  <c r="D55" i="3" l="1"/>
  <c r="E55" i="3" s="1"/>
  <c r="D56" i="3" l="1"/>
  <c r="E56" i="3" s="1"/>
  <c r="D30" i="3"/>
  <c r="E30" i="3" s="1"/>
  <c r="D47" i="3" l="1"/>
  <c r="E47" i="3" s="1"/>
  <c r="D51" i="3"/>
  <c r="E51" i="3" s="1"/>
  <c r="C14" i="3" l="1"/>
  <c r="D34" i="3" l="1"/>
  <c r="E34" i="3" s="1"/>
  <c r="D41" i="3" l="1"/>
  <c r="D49" i="3" l="1"/>
  <c r="E49" i="3" s="1"/>
  <c r="D54" i="3"/>
  <c r="E54" i="3" s="1"/>
  <c r="D61" i="3"/>
  <c r="D39" i="3"/>
  <c r="E39" i="3" s="1"/>
  <c r="E41" i="3"/>
  <c r="D20" i="3"/>
  <c r="E20" i="3" s="1"/>
  <c r="D23" i="3"/>
  <c r="E23" i="3" s="1"/>
  <c r="D24" i="3"/>
  <c r="E24" i="3" s="1"/>
  <c r="D25" i="3"/>
  <c r="E25" i="3" s="1"/>
  <c r="D26" i="3"/>
  <c r="E26" i="3" s="1"/>
  <c r="D21" i="3"/>
  <c r="E21" i="3" s="1"/>
  <c r="D13" i="3"/>
  <c r="E13" i="3" s="1"/>
  <c r="D15" i="3"/>
  <c r="E15" i="3" s="1"/>
  <c r="D33" i="3"/>
  <c r="E33" i="3" s="1"/>
  <c r="D59" i="3"/>
  <c r="E59" i="3" s="1"/>
  <c r="E11" i="3"/>
  <c r="D12" i="3"/>
  <c r="E12" i="3" s="1"/>
  <c r="C18" i="3"/>
  <c r="C17" i="3"/>
  <c r="D17" i="3" s="1"/>
  <c r="E17" i="3" s="1"/>
  <c r="D27" i="3"/>
  <c r="E27" i="3" s="1"/>
  <c r="D36" i="3"/>
  <c r="E36" i="3" s="1"/>
  <c r="D42" i="3"/>
  <c r="E42" i="3" s="1"/>
  <c r="D44" i="3"/>
  <c r="E44" i="3" s="1"/>
  <c r="E61" i="3" l="1"/>
  <c r="C52" i="3"/>
  <c r="E3" i="3" s="1"/>
  <c r="D18" i="3"/>
  <c r="E18" i="3" s="1"/>
  <c r="D4" i="3"/>
  <c r="D10" i="3"/>
  <c r="D14" i="3" l="1"/>
  <c r="E10" i="3"/>
  <c r="E14" i="3" l="1"/>
  <c r="E52" i="3" s="1"/>
  <c r="D3" i="3" s="1"/>
  <c r="D52" i="3"/>
  <c r="D5" i="3" l="1"/>
  <c r="D6" i="3" s="1"/>
</calcChain>
</file>

<file path=xl/sharedStrings.xml><?xml version="1.0" encoding="utf-8"?>
<sst xmlns="http://schemas.openxmlformats.org/spreadsheetml/2006/main" count="148" uniqueCount="143">
  <si>
    <t>I.</t>
  </si>
  <si>
    <t>ДОХОД</t>
  </si>
  <si>
    <t>год</t>
  </si>
  <si>
    <t>месяц</t>
  </si>
  <si>
    <t>1</t>
  </si>
  <si>
    <t>2</t>
  </si>
  <si>
    <t>II.</t>
  </si>
  <si>
    <t>РАСХОД</t>
  </si>
  <si>
    <t>1.</t>
  </si>
  <si>
    <t>ЧЛЕНСКИЙ ВЗНОС</t>
  </si>
  <si>
    <t>1.1.</t>
  </si>
  <si>
    <t>ЦЕЛЕВОЙ ВЗНОС</t>
  </si>
  <si>
    <t>1.2</t>
  </si>
  <si>
    <t>1.3</t>
  </si>
  <si>
    <t>Итого</t>
  </si>
  <si>
    <t>общая сумма</t>
  </si>
  <si>
    <t>с участка в год</t>
  </si>
  <si>
    <t>с участка в месяц</t>
  </si>
  <si>
    <t xml:space="preserve">Услуги банка </t>
  </si>
  <si>
    <t>Информационный центр - годовая поддержка электронной подписи</t>
  </si>
  <si>
    <t xml:space="preserve">Вывоз ТБО 12 мес. </t>
  </si>
  <si>
    <t>Электронная сдача отчетности, лицензия на год</t>
  </si>
  <si>
    <t>Размер взносов за год с одного участка (800 кв.м)</t>
  </si>
  <si>
    <t>Ежегодный взнос на основании сметы (целевой) с участка (800 кв.м)</t>
  </si>
  <si>
    <t>Ежемесячный взнос на основании сметы (членский) с участка (800 кв.м)</t>
  </si>
  <si>
    <t>1.5</t>
  </si>
  <si>
    <t>1.6</t>
  </si>
  <si>
    <t>Услуги юриста</t>
  </si>
  <si>
    <t>Спецификация по индивидуальным размерам</t>
  </si>
  <si>
    <t>Отдел:</t>
  </si>
  <si>
    <t>9427-9558</t>
  </si>
  <si>
    <t>Заказ:</t>
  </si>
  <si>
    <t xml:space="preserve">НОк8_907  </t>
  </si>
  <si>
    <t>Создан:</t>
  </si>
  <si>
    <t>22.10.2021 г.</t>
  </si>
  <si>
    <t>Принят:</t>
  </si>
  <si>
    <t>Сотрудник:</t>
  </si>
  <si>
    <t>Менеджер Артюхина Ирина</t>
  </si>
  <si>
    <t>Площадь изделий:</t>
  </si>
  <si>
    <t>1,40 м2</t>
  </si>
  <si>
    <t>Кол-во изделий:</t>
  </si>
  <si>
    <t>1 шт.</t>
  </si>
  <si>
    <t>Покупатель:</t>
  </si>
  <si>
    <t>Ольга</t>
  </si>
  <si>
    <t>Примечание:</t>
  </si>
  <si>
    <t>Изделия изображены со стороны открывания створки</t>
  </si>
  <si>
    <t>Дверь входная открывание наружу BRUSBOX-70 (Фурнитура дверная)</t>
  </si>
  <si>
    <t>НОк8_907/1</t>
  </si>
  <si>
    <t>Кол-во: 1шт.</t>
  </si>
  <si>
    <t>Площ: 1,40 кв м</t>
  </si>
  <si>
    <t>Цвет основы: Белый</t>
  </si>
  <si>
    <t>Цвет внутр:  Белый</t>
  </si>
  <si>
    <t>Цвет внеш:   Белый</t>
  </si>
  <si>
    <t>Заполнения:  (40)Сэндвич 40ммБел., Белый\Белый,Белый\Белый</t>
  </si>
  <si>
    <t>Цвет уплотнения:Черный</t>
  </si>
  <si>
    <t>Подставочный профиль:Ставить</t>
  </si>
  <si>
    <t>Металл для зполнения:Нет</t>
  </si>
  <si>
    <t>Вид петель:Большие входные для 70</t>
  </si>
  <si>
    <t>Системa фурнитуры:Дверная</t>
  </si>
  <si>
    <t>Цвет накладок на петли:Белый</t>
  </si>
  <si>
    <t>C-1: Замок:Многозапорный от ручки удлиняемый</t>
  </si>
  <si>
    <t>Цилиндр:Без барашка</t>
  </si>
  <si>
    <t>Цвет нажимного гарнитура:Белый</t>
  </si>
  <si>
    <t>Нажимной гарнитур:Простой АНАЛОГ</t>
  </si>
  <si>
    <t>Тип дверной ручки:Нажимной гарнитур</t>
  </si>
  <si>
    <t>Кол-во петель: 4 шт.</t>
  </si>
  <si>
    <t xml:space="preserve">Комментарий: </t>
  </si>
  <si>
    <t>Часть</t>
  </si>
  <si>
    <t>Артикул</t>
  </si>
  <si>
    <t>Наименование</t>
  </si>
  <si>
    <t>Pама</t>
  </si>
  <si>
    <t>Импост</t>
  </si>
  <si>
    <t>Cтв 1</t>
  </si>
  <si>
    <t xml:space="preserve"> Спецификация</t>
  </si>
  <si>
    <t>№</t>
  </si>
  <si>
    <t>Кол-во, шт</t>
  </si>
  <si>
    <t>Размеры, мм</t>
  </si>
  <si>
    <t>Цена, руб</t>
  </si>
  <si>
    <t>Стоимость, руб</t>
  </si>
  <si>
    <t>Дверь входная открывание наружу BRUSBOX-70 (Фурнитура дверная), Белый / Белый</t>
  </si>
  <si>
    <t>2000 x 700</t>
  </si>
  <si>
    <t>34 987,09</t>
  </si>
  <si>
    <t>34 987,09 руб</t>
  </si>
  <si>
    <t>ИТОГО по заказу № НОк8_907 :</t>
  </si>
  <si>
    <t xml:space="preserve"> 34 987,09 руб</t>
  </si>
  <si>
    <t>( Тридцать четыре тысячи девятьсот восемьдесят семь рублей  09 копеек )</t>
  </si>
  <si>
    <t>Стоимость действительна в течение 5  рабочих дней</t>
  </si>
  <si>
    <t>Ремонт водопроводного колодца на 4 поляне</t>
  </si>
  <si>
    <t>Установка пожарной помпы</t>
  </si>
  <si>
    <t>Устройство дорожного покрытия из асфальтовой крошки</t>
  </si>
  <si>
    <t>Приходно - расходная смета на 2022 год</t>
  </si>
  <si>
    <t>ИТОГО запланированный доход с 435 участков на 2022 год</t>
  </si>
  <si>
    <t>1.4</t>
  </si>
  <si>
    <t>Аренда "1С:Бухгалтерия.СНТ" - 1 рабочее место</t>
  </si>
  <si>
    <t>Ежеквартальные отчеты по воде Геодин</t>
  </si>
  <si>
    <t>Санитарно-эпидемиологическая экспертиза объектов зоны санитарной охраны</t>
  </si>
  <si>
    <t>Бухгалтер +кадровик 35 000.00 х12 мес.</t>
  </si>
  <si>
    <t>Закупка ГСМ  и ТО (трактор)</t>
  </si>
  <si>
    <t xml:space="preserve">Закупка дров для сторожей </t>
  </si>
  <si>
    <t>Приобретение расходных и хозяйственных материалов: перчаток, мешков для сбора мусора, лопат, ламп, автоматов и т.д.</t>
  </si>
  <si>
    <t>Налоги в ФСС, ПФ  ( 30,2% )</t>
  </si>
  <si>
    <t>Возмещение:</t>
  </si>
  <si>
    <t>Оплата труда, налоги в том числе:</t>
  </si>
  <si>
    <t>Оплата Мобильной связи, сайта в том числе:</t>
  </si>
  <si>
    <t>Возмещение за служебные поездки</t>
  </si>
  <si>
    <t>Хозяйственные расходы, инвентарь:</t>
  </si>
  <si>
    <t>Услуги поставщиков и других организаций:</t>
  </si>
  <si>
    <t>1.1.1</t>
  </si>
  <si>
    <t>1.1.2</t>
  </si>
  <si>
    <t>1.1.3</t>
  </si>
  <si>
    <t>1.1.4</t>
  </si>
  <si>
    <t>1.1.5</t>
  </si>
  <si>
    <t>Транспортный налог (трактор)</t>
  </si>
  <si>
    <t>1.1.6</t>
  </si>
  <si>
    <t>Ведение бухгалтерии, почтовые и  канцелярские расходы:</t>
  </si>
  <si>
    <t>Тонер 6 шт.х450.00, бумага, канцелярские принадлежности и пр.</t>
  </si>
  <si>
    <t>1.7</t>
  </si>
  <si>
    <t>1.8</t>
  </si>
  <si>
    <t>Отчёты и иные работы по отчётности:</t>
  </si>
  <si>
    <t>Работы:</t>
  </si>
  <si>
    <t>Ремонтные работы по скважине № 1, демонтаж/монтаж насоса Pedrollo 4 SR 10/35</t>
  </si>
  <si>
    <t>Чистка накопительного резервуара</t>
  </si>
  <si>
    <t>Разнорабочему (Михаилу) МТС - тариф 550 в мес.</t>
  </si>
  <si>
    <t>Телефон в сторожке МТС - тариф 550 в мес.</t>
  </si>
  <si>
    <t>Анализ воды в скважинах</t>
  </si>
  <si>
    <t>Возмещение потребленной электроэнергии и технологических потерь по объектам общего пользования  (КПП, правление, уличное освещение, насосная, домик рабочего)</t>
  </si>
  <si>
    <t>Закупка и доставка насоса Pedrollo 4 SR 10/43 PD для скважины</t>
  </si>
  <si>
    <t>Оплата  сайта</t>
  </si>
  <si>
    <t>Председателю (400х12 мес.)*1</t>
  </si>
  <si>
    <t>Бухгалтеру (400х12 мес.)*2</t>
  </si>
  <si>
    <t>Сторож-вахтер 4 человека смена-2300 р*365.+отпускные (4*18400)</t>
  </si>
  <si>
    <t>Ремонт КПП 8*14 (замена полов работа, доски, ремонт печки)</t>
  </si>
  <si>
    <t>Разнорабочий- тракторист 46000 х12 мес.</t>
  </si>
  <si>
    <t>Электродвигатель для насосной станции, насос</t>
  </si>
  <si>
    <t>Обустройство площадки под ТБО</t>
  </si>
  <si>
    <t>Председатель Товарищества 51800 х12 мес.</t>
  </si>
  <si>
    <t>Договор на обслуживание электросетей СНТ с компанией МИК на год</t>
  </si>
  <si>
    <t>Информационный стенд-схема СНТ</t>
  </si>
  <si>
    <t>Косилка для трактора</t>
  </si>
  <si>
    <t>Благоустройство мест общего пользования: вырубка деревьев под ЛЭП, закупка урн, скамеек и тд.</t>
  </si>
  <si>
    <t>Обрезка деревьев под высокой линией ЛЭП от д.Ярцево и др. работы, выполняемые  компанией МИК</t>
  </si>
  <si>
    <t>Непредвиденные  аварийные ситуации</t>
  </si>
  <si>
    <t>Работы по ЛЭП (замена алюм.проводов на СИП, 1 поляна, частично)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</si>
</sst>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"/>
      <color theme="1"/>
      <name val="Calibri"/>
      <family val="2"/>
      <charset val="204"/>
      <scheme val="minor"/>
    </font>
    <font>
      <b/>
      <sz val="16"/>
      <color rgb="FF000000"/>
      <name val="Arial"/>
      <family val="2"/>
      <charset val="204"/>
    </font>
    <font>
      <b/>
      <i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u/>
      <sz val="10"/>
      <color rgb="FF000381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u/>
      <sz val="7"/>
      <color rgb="FF000000"/>
      <name val="Arial"/>
      <family val="2"/>
      <charset val="204"/>
    </font>
    <font>
      <b/>
      <u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u/>
      <sz val="8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C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49" fontId="4" fillId="0" borderId="1" xfId="0" applyNumberFormat="1" applyFont="1" applyBorder="1"/>
    <xf numFmtId="49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9" fontId="2" fillId="0" borderId="4" xfId="0" applyNumberFormat="1" applyFont="1" applyBorder="1"/>
    <xf numFmtId="0" fontId="2" fillId="4" borderId="0" xfId="0" applyFont="1" applyFill="1"/>
    <xf numFmtId="0" fontId="2" fillId="2" borderId="0" xfId="0" applyFont="1" applyFill="1"/>
    <xf numFmtId="0" fontId="10" fillId="0" borderId="0" xfId="0" applyFont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2" fontId="2" fillId="0" borderId="0" xfId="0" applyNumberFormat="1" applyFont="1"/>
    <xf numFmtId="0" fontId="7" fillId="7" borderId="1" xfId="0" applyFont="1" applyFill="1" applyBorder="1" applyAlignment="1">
      <alignment vertical="center" wrapText="1"/>
    </xf>
    <xf numFmtId="49" fontId="2" fillId="8" borderId="1" xfId="0" applyNumberFormat="1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left" vertical="center" wrapText="1"/>
    </xf>
    <xf numFmtId="49" fontId="4" fillId="9" borderId="1" xfId="0" applyNumberFormat="1" applyFont="1" applyFill="1" applyBorder="1" applyAlignment="1">
      <alignment vertical="center" wrapText="1"/>
    </xf>
    <xf numFmtId="0" fontId="5" fillId="9" borderId="1" xfId="0" applyFont="1" applyFill="1" applyBorder="1" applyAlignment="1">
      <alignment vertical="center" wrapText="1"/>
    </xf>
    <xf numFmtId="0" fontId="6" fillId="9" borderId="19" xfId="0" applyFont="1" applyFill="1" applyBorder="1" applyAlignment="1">
      <alignment vertical="center" wrapText="1"/>
    </xf>
    <xf numFmtId="49" fontId="4" fillId="9" borderId="3" xfId="0" applyNumberFormat="1" applyFont="1" applyFill="1" applyBorder="1" applyAlignment="1">
      <alignment vertical="center"/>
    </xf>
    <xf numFmtId="0" fontId="4" fillId="9" borderId="3" xfId="0" applyFont="1" applyFill="1" applyBorder="1" applyAlignment="1">
      <alignment horizontal="left" vertical="center"/>
    </xf>
    <xf numFmtId="0" fontId="27" fillId="4" borderId="1" xfId="0" applyFont="1" applyFill="1" applyBorder="1" applyAlignment="1">
      <alignment horizontal="left" vertical="center" wrapText="1"/>
    </xf>
    <xf numFmtId="49" fontId="4" fillId="9" borderId="20" xfId="0" applyNumberFormat="1" applyFont="1" applyFill="1" applyBorder="1" applyAlignment="1">
      <alignment vertical="center" wrapText="1"/>
    </xf>
    <xf numFmtId="0" fontId="9" fillId="9" borderId="21" xfId="0" applyFont="1" applyFill="1" applyBorder="1" applyAlignment="1">
      <alignment horizontal="left" vertical="center" wrapText="1"/>
    </xf>
    <xf numFmtId="49" fontId="2" fillId="0" borderId="25" xfId="0" applyNumberFormat="1" applyFont="1" applyBorder="1" applyAlignment="1">
      <alignment vertical="center" wrapText="1"/>
    </xf>
    <xf numFmtId="0" fontId="7" fillId="0" borderId="26" xfId="0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left" vertical="center"/>
    </xf>
    <xf numFmtId="49" fontId="4" fillId="4" borderId="29" xfId="0" applyNumberFormat="1" applyFont="1" applyFill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8" fillId="7" borderId="1" xfId="0" applyFont="1" applyFill="1" applyBorder="1" applyAlignment="1">
      <alignment horizontal="left" vertical="center" wrapText="1"/>
    </xf>
    <xf numFmtId="0" fontId="28" fillId="7" borderId="1" xfId="0" applyFont="1" applyFill="1" applyBorder="1" applyAlignment="1">
      <alignment vertical="center" wrapText="1"/>
    </xf>
    <xf numFmtId="4" fontId="28" fillId="7" borderId="1" xfId="0" applyNumberFormat="1" applyFont="1" applyFill="1" applyBorder="1" applyAlignment="1">
      <alignment horizontal="right" vertical="center" wrapText="1"/>
    </xf>
    <xf numFmtId="4" fontId="29" fillId="7" borderId="1" xfId="0" applyNumberFormat="1" applyFont="1" applyFill="1" applyBorder="1" applyAlignment="1">
      <alignment horizontal="right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4" fontId="31" fillId="2" borderId="1" xfId="0" applyNumberFormat="1" applyFont="1" applyFill="1" applyBorder="1" applyAlignment="1">
      <alignment horizontal="right" vertical="center" wrapText="1"/>
    </xf>
    <xf numFmtId="4" fontId="31" fillId="2" borderId="1" xfId="1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9" borderId="3" xfId="0" applyNumberFormat="1" applyFont="1" applyFill="1" applyBorder="1" applyAlignment="1">
      <alignment horizontal="center" vertical="center" wrapText="1"/>
    </xf>
    <xf numFmtId="4" fontId="30" fillId="9" borderId="3" xfId="0" applyNumberFormat="1" applyFont="1" applyFill="1" applyBorder="1" applyAlignment="1">
      <alignment horizontal="right" vertical="center" wrapText="1"/>
    </xf>
    <xf numFmtId="4" fontId="28" fillId="6" borderId="21" xfId="0" applyNumberFormat="1" applyFont="1" applyFill="1" applyBorder="1" applyAlignment="1">
      <alignment horizontal="right" vertical="center" wrapText="1"/>
    </xf>
    <xf numFmtId="4" fontId="29" fillId="6" borderId="21" xfId="0" applyNumberFormat="1" applyFont="1" applyFill="1" applyBorder="1" applyAlignment="1">
      <alignment horizontal="right" vertical="center" wrapText="1"/>
    </xf>
    <xf numFmtId="4" fontId="29" fillId="6" borderId="22" xfId="0" applyNumberFormat="1" applyFont="1" applyFill="1" applyBorder="1" applyAlignment="1">
      <alignment horizontal="right" vertical="center" wrapText="1"/>
    </xf>
    <xf numFmtId="4" fontId="28" fillId="6" borderId="1" xfId="0" applyNumberFormat="1" applyFont="1" applyFill="1" applyBorder="1" applyAlignment="1">
      <alignment horizontal="right" vertical="center" wrapText="1"/>
    </xf>
    <xf numFmtId="4" fontId="29" fillId="6" borderId="1" xfId="0" applyNumberFormat="1" applyFont="1" applyFill="1" applyBorder="1" applyAlignment="1">
      <alignment horizontal="right" vertical="center" wrapText="1"/>
    </xf>
    <xf numFmtId="4" fontId="29" fillId="6" borderId="24" xfId="0" applyNumberFormat="1" applyFont="1" applyFill="1" applyBorder="1" applyAlignment="1">
      <alignment horizontal="right" vertical="center" wrapText="1"/>
    </xf>
    <xf numFmtId="4" fontId="32" fillId="9" borderId="19" xfId="0" applyNumberFormat="1" applyFont="1" applyFill="1" applyBorder="1" applyAlignment="1">
      <alignment horizontal="right" vertical="center" wrapText="1"/>
    </xf>
    <xf numFmtId="4" fontId="32" fillId="9" borderId="1" xfId="0" applyNumberFormat="1" applyFont="1" applyFill="1" applyBorder="1" applyAlignment="1">
      <alignment horizontal="right" vertical="center" wrapText="1"/>
    </xf>
    <xf numFmtId="4" fontId="30" fillId="9" borderId="1" xfId="0" applyNumberFormat="1" applyFont="1" applyFill="1" applyBorder="1" applyAlignment="1">
      <alignment horizontal="right" vertical="center" wrapText="1"/>
    </xf>
    <xf numFmtId="4" fontId="29" fillId="8" borderId="1" xfId="0" applyNumberFormat="1" applyFont="1" applyFill="1" applyBorder="1" applyAlignment="1">
      <alignment horizontal="right" vertical="center" wrapText="1"/>
    </xf>
    <xf numFmtId="4" fontId="28" fillId="8" borderId="1" xfId="0" applyNumberFormat="1" applyFont="1" applyFill="1" applyBorder="1" applyAlignment="1">
      <alignment horizontal="right" vertical="center" wrapText="1"/>
    </xf>
    <xf numFmtId="4" fontId="28" fillId="9" borderId="21" xfId="0" applyNumberFormat="1" applyFont="1" applyFill="1" applyBorder="1" applyAlignment="1">
      <alignment horizontal="right" vertical="center" wrapText="1"/>
    </xf>
    <xf numFmtId="4" fontId="29" fillId="9" borderId="21" xfId="0" applyNumberFormat="1" applyFont="1" applyFill="1" applyBorder="1" applyAlignment="1">
      <alignment horizontal="right" vertical="center" wrapText="1"/>
    </xf>
    <xf numFmtId="4" fontId="29" fillId="9" borderId="22" xfId="0" applyNumberFormat="1" applyFont="1" applyFill="1" applyBorder="1" applyAlignment="1">
      <alignment horizontal="right" vertical="center" wrapText="1"/>
    </xf>
    <xf numFmtId="4" fontId="28" fillId="4" borderId="1" xfId="0" applyNumberFormat="1" applyFont="1" applyFill="1" applyBorder="1" applyAlignment="1">
      <alignment horizontal="right" vertical="center" wrapText="1"/>
    </xf>
    <xf numFmtId="4" fontId="29" fillId="0" borderId="1" xfId="0" applyNumberFormat="1" applyFont="1" applyFill="1" applyBorder="1" applyAlignment="1">
      <alignment horizontal="right" vertical="center" wrapText="1"/>
    </xf>
    <xf numFmtId="4" fontId="29" fillId="0" borderId="24" xfId="0" applyNumberFormat="1" applyFont="1" applyFill="1" applyBorder="1" applyAlignment="1">
      <alignment horizontal="right" vertical="center" wrapText="1"/>
    </xf>
    <xf numFmtId="4" fontId="28" fillId="4" borderId="26" xfId="0" applyNumberFormat="1" applyFont="1" applyFill="1" applyBorder="1" applyAlignment="1">
      <alignment horizontal="right" vertical="center" wrapText="1"/>
    </xf>
    <xf numFmtId="4" fontId="29" fillId="0" borderId="26" xfId="0" applyNumberFormat="1" applyFont="1" applyFill="1" applyBorder="1" applyAlignment="1">
      <alignment horizontal="right" vertical="center" wrapText="1"/>
    </xf>
    <xf numFmtId="4" fontId="29" fillId="0" borderId="27" xfId="0" applyNumberFormat="1" applyFont="1" applyFill="1" applyBorder="1" applyAlignment="1">
      <alignment horizontal="right" vertical="center" wrapText="1"/>
    </xf>
    <xf numFmtId="4" fontId="31" fillId="0" borderId="26" xfId="0" applyNumberFormat="1" applyFont="1" applyFill="1" applyBorder="1" applyAlignment="1">
      <alignment horizontal="right" vertical="center" wrapText="1"/>
    </xf>
    <xf numFmtId="4" fontId="32" fillId="0" borderId="27" xfId="0" applyNumberFormat="1" applyFont="1" applyFill="1" applyBorder="1" applyAlignment="1">
      <alignment horizontal="right" vertical="center" wrapText="1"/>
    </xf>
    <xf numFmtId="4" fontId="29" fillId="0" borderId="0" xfId="0" applyNumberFormat="1" applyFont="1" applyAlignment="1">
      <alignment wrapText="1"/>
    </xf>
    <xf numFmtId="4" fontId="29" fillId="0" borderId="0" xfId="0" applyNumberFormat="1" applyFont="1" applyFill="1" applyAlignment="1">
      <alignment wrapText="1"/>
    </xf>
    <xf numFmtId="4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Fill="1"/>
    <xf numFmtId="49" fontId="4" fillId="11" borderId="1" xfId="0" applyNumberFormat="1" applyFont="1" applyFill="1" applyBorder="1" applyAlignment="1">
      <alignment vertical="center"/>
    </xf>
    <xf numFmtId="0" fontId="4" fillId="11" borderId="1" xfId="0" applyFont="1" applyFill="1" applyBorder="1" applyAlignment="1">
      <alignment horizontal="left" vertical="center"/>
    </xf>
    <xf numFmtId="4" fontId="9" fillId="11" borderId="1" xfId="0" applyNumberFormat="1" applyFont="1" applyFill="1" applyBorder="1" applyAlignment="1">
      <alignment horizontal="center" vertical="center" wrapText="1"/>
    </xf>
    <xf numFmtId="49" fontId="4" fillId="11" borderId="20" xfId="0" applyNumberFormat="1" applyFont="1" applyFill="1" applyBorder="1" applyAlignment="1">
      <alignment vertical="center" wrapText="1"/>
    </xf>
    <xf numFmtId="0" fontId="5" fillId="11" borderId="21" xfId="0" applyFont="1" applyFill="1" applyBorder="1" applyAlignment="1">
      <alignment vertical="center" wrapText="1"/>
    </xf>
    <xf numFmtId="4" fontId="28" fillId="11" borderId="21" xfId="0" applyNumberFormat="1" applyFont="1" applyFill="1" applyBorder="1" applyAlignment="1">
      <alignment horizontal="right" vertical="center" wrapText="1"/>
    </xf>
    <xf numFmtId="4" fontId="29" fillId="11" borderId="21" xfId="0" applyNumberFormat="1" applyFont="1" applyFill="1" applyBorder="1" applyAlignment="1">
      <alignment horizontal="right" vertical="center" wrapText="1"/>
    </xf>
    <xf numFmtId="4" fontId="27" fillId="11" borderId="22" xfId="0" applyNumberFormat="1" applyFont="1" applyFill="1" applyBorder="1" applyAlignment="1">
      <alignment horizontal="right" vertical="center" wrapText="1"/>
    </xf>
    <xf numFmtId="4" fontId="31" fillId="10" borderId="1" xfId="1" applyNumberFormat="1" applyFont="1" applyFill="1" applyBorder="1" applyAlignment="1">
      <alignment horizontal="right" vertical="center" wrapText="1"/>
    </xf>
    <xf numFmtId="4" fontId="31" fillId="10" borderId="1" xfId="0" applyNumberFormat="1" applyFont="1" applyFill="1" applyBorder="1" applyAlignment="1">
      <alignment horizontal="right" vertical="center" wrapText="1"/>
    </xf>
    <xf numFmtId="4" fontId="28" fillId="0" borderId="1" xfId="0" applyNumberFormat="1" applyFont="1" applyFill="1" applyBorder="1" applyAlignment="1">
      <alignment horizontal="right" vertical="center" wrapText="1"/>
    </xf>
    <xf numFmtId="4" fontId="29" fillId="9" borderId="1" xfId="0" applyNumberFormat="1" applyFont="1" applyFill="1" applyBorder="1" applyAlignment="1">
      <alignment horizontal="right" vertical="center" wrapText="1"/>
    </xf>
    <xf numFmtId="49" fontId="4" fillId="9" borderId="23" xfId="0" applyNumberFormat="1" applyFont="1" applyFill="1" applyBorder="1" applyAlignment="1">
      <alignment vertical="center" wrapText="1"/>
    </xf>
    <xf numFmtId="49" fontId="4" fillId="9" borderId="19" xfId="0" applyNumberFormat="1" applyFont="1" applyFill="1" applyBorder="1" applyAlignment="1">
      <alignment vertical="center" wrapText="1"/>
    </xf>
    <xf numFmtId="0" fontId="7" fillId="6" borderId="2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49" fontId="29" fillId="7" borderId="1" xfId="0" applyNumberFormat="1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30" fillId="4" borderId="29" xfId="0" applyNumberFormat="1" applyFont="1" applyFill="1" applyBorder="1" applyAlignment="1">
      <alignment vertical="center" wrapText="1"/>
    </xf>
    <xf numFmtId="49" fontId="29" fillId="6" borderId="20" xfId="0" applyNumberFormat="1" applyFont="1" applyFill="1" applyBorder="1" applyAlignment="1">
      <alignment vertical="center" wrapText="1"/>
    </xf>
    <xf numFmtId="49" fontId="29" fillId="6" borderId="23" xfId="0" applyNumberFormat="1" applyFont="1" applyFill="1" applyBorder="1" applyAlignment="1">
      <alignment vertical="center" wrapText="1"/>
    </xf>
    <xf numFmtId="49" fontId="4" fillId="13" borderId="29" xfId="0" applyNumberFormat="1" applyFont="1" applyFill="1" applyBorder="1" applyAlignment="1">
      <alignment vertical="center" wrapText="1"/>
    </xf>
    <xf numFmtId="0" fontId="28" fillId="13" borderId="3" xfId="0" applyFont="1" applyFill="1" applyBorder="1" applyAlignment="1">
      <alignment vertical="center" wrapText="1"/>
    </xf>
    <xf numFmtId="4" fontId="28" fillId="13" borderId="3" xfId="0" applyNumberFormat="1" applyFont="1" applyFill="1" applyBorder="1" applyAlignment="1">
      <alignment horizontal="right" vertical="center" wrapText="1"/>
    </xf>
    <xf numFmtId="4" fontId="29" fillId="13" borderId="3" xfId="0" applyNumberFormat="1" applyFont="1" applyFill="1" applyBorder="1" applyAlignment="1">
      <alignment horizontal="right" vertical="center" wrapText="1"/>
    </xf>
    <xf numFmtId="4" fontId="29" fillId="13" borderId="30" xfId="0" applyNumberFormat="1" applyFont="1" applyFill="1" applyBorder="1" applyAlignment="1">
      <alignment horizontal="right" vertical="center" wrapText="1"/>
    </xf>
    <xf numFmtId="49" fontId="4" fillId="13" borderId="23" xfId="0" applyNumberFormat="1" applyFont="1" applyFill="1" applyBorder="1" applyAlignment="1">
      <alignment vertical="center" wrapText="1"/>
    </xf>
    <xf numFmtId="0" fontId="27" fillId="13" borderId="1" xfId="0" applyFont="1" applyFill="1" applyBorder="1" applyAlignment="1">
      <alignment horizontal="left" vertical="center" wrapText="1"/>
    </xf>
    <xf numFmtId="4" fontId="28" fillId="13" borderId="1" xfId="0" applyNumberFormat="1" applyFont="1" applyFill="1" applyBorder="1" applyAlignment="1">
      <alignment horizontal="right" vertical="center" wrapText="1"/>
    </xf>
    <xf numFmtId="4" fontId="29" fillId="13" borderId="1" xfId="0" applyNumberFormat="1" applyFont="1" applyFill="1" applyBorder="1" applyAlignment="1">
      <alignment horizontal="right" vertical="center" wrapText="1"/>
    </xf>
    <xf numFmtId="4" fontId="29" fillId="13" borderId="24" xfId="0" applyNumberFormat="1" applyFont="1" applyFill="1" applyBorder="1" applyAlignment="1">
      <alignment horizontal="right" vertical="center" wrapText="1"/>
    </xf>
    <xf numFmtId="4" fontId="32" fillId="3" borderId="28" xfId="0" applyNumberFormat="1" applyFont="1" applyFill="1" applyBorder="1" applyAlignment="1">
      <alignment horizontal="right" vertical="center" wrapText="1"/>
    </xf>
    <xf numFmtId="4" fontId="32" fillId="3" borderId="26" xfId="0" applyNumberFormat="1" applyFont="1" applyFill="1" applyBorder="1" applyAlignment="1">
      <alignment horizontal="right" vertical="center" wrapText="1"/>
    </xf>
    <xf numFmtId="49" fontId="4" fillId="12" borderId="25" xfId="0" applyNumberFormat="1" applyFont="1" applyFill="1" applyBorder="1" applyAlignment="1">
      <alignment vertical="center" wrapText="1"/>
    </xf>
    <xf numFmtId="0" fontId="7" fillId="12" borderId="26" xfId="0" applyFont="1" applyFill="1" applyBorder="1" applyAlignment="1">
      <alignment horizontal="left" vertical="center" wrapText="1"/>
    </xf>
    <xf numFmtId="4" fontId="28" fillId="12" borderId="26" xfId="0" applyNumberFormat="1" applyFont="1" applyFill="1" applyBorder="1" applyAlignment="1">
      <alignment horizontal="right" vertical="center" wrapText="1"/>
    </xf>
    <xf numFmtId="4" fontId="29" fillId="12" borderId="26" xfId="0" applyNumberFormat="1" applyFont="1" applyFill="1" applyBorder="1" applyAlignment="1">
      <alignment horizontal="right" vertical="center" wrapText="1"/>
    </xf>
    <xf numFmtId="4" fontId="29" fillId="12" borderId="27" xfId="0" applyNumberFormat="1" applyFont="1" applyFill="1" applyBorder="1" applyAlignment="1">
      <alignment horizontal="right" vertical="center" wrapText="1"/>
    </xf>
    <xf numFmtId="49" fontId="2" fillId="12" borderId="1" xfId="0" applyNumberFormat="1" applyFont="1" applyFill="1" applyBorder="1" applyAlignment="1">
      <alignment vertical="center" wrapText="1"/>
    </xf>
    <xf numFmtId="0" fontId="7" fillId="12" borderId="1" xfId="0" applyFont="1" applyFill="1" applyBorder="1" applyAlignment="1">
      <alignment horizontal="left" vertical="center" wrapText="1"/>
    </xf>
    <xf numFmtId="4" fontId="28" fillId="12" borderId="1" xfId="0" applyNumberFormat="1" applyFont="1" applyFill="1" applyBorder="1" applyAlignment="1">
      <alignment horizontal="right" vertical="center" wrapText="1"/>
    </xf>
    <xf numFmtId="4" fontId="29" fillId="12" borderId="1" xfId="0" applyNumberFormat="1" applyFont="1" applyFill="1" applyBorder="1" applyAlignment="1">
      <alignment horizontal="right" vertical="center" wrapText="1"/>
    </xf>
    <xf numFmtId="49" fontId="29" fillId="14" borderId="1" xfId="0" applyNumberFormat="1" applyFont="1" applyFill="1" applyBorder="1" applyAlignment="1">
      <alignment vertical="center" wrapText="1"/>
    </xf>
    <xf numFmtId="0" fontId="28" fillId="14" borderId="1" xfId="0" applyFont="1" applyFill="1" applyBorder="1" applyAlignment="1">
      <alignment vertical="center" wrapText="1"/>
    </xf>
    <xf numFmtId="4" fontId="28" fillId="14" borderId="1" xfId="0" applyNumberFormat="1" applyFont="1" applyFill="1" applyBorder="1" applyAlignment="1">
      <alignment horizontal="right" vertical="center" wrapText="1"/>
    </xf>
    <xf numFmtId="4" fontId="29" fillId="14" borderId="1" xfId="0" applyNumberFormat="1" applyFont="1" applyFill="1" applyBorder="1" applyAlignment="1">
      <alignment horizontal="right" vertical="center" wrapText="1"/>
    </xf>
    <xf numFmtId="0" fontId="7" fillId="14" borderId="1" xfId="0" applyFont="1" applyFill="1" applyBorder="1" applyAlignment="1">
      <alignment vertical="center" wrapText="1"/>
    </xf>
    <xf numFmtId="4" fontId="28" fillId="4" borderId="3" xfId="0" applyNumberFormat="1" applyFont="1" applyFill="1" applyBorder="1" applyAlignment="1">
      <alignment horizontal="right" vertical="center" wrapText="1"/>
    </xf>
    <xf numFmtId="4" fontId="29" fillId="0" borderId="3" xfId="0" applyNumberFormat="1" applyFont="1" applyFill="1" applyBorder="1" applyAlignment="1">
      <alignment horizontal="right" vertical="center" wrapText="1"/>
    </xf>
    <xf numFmtId="4" fontId="29" fillId="0" borderId="30" xfId="0" applyNumberFormat="1" applyFont="1" applyFill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4" fontId="28" fillId="0" borderId="3" xfId="0" applyNumberFormat="1" applyFont="1" applyBorder="1" applyAlignment="1">
      <alignment horizontal="right" vertical="center" wrapText="1"/>
    </xf>
    <xf numFmtId="0" fontId="29" fillId="0" borderId="3" xfId="0" applyFont="1" applyBorder="1" applyAlignment="1">
      <alignment vertical="center" wrapText="1"/>
    </xf>
    <xf numFmtId="4" fontId="32" fillId="4" borderId="28" xfId="0" applyNumberFormat="1" applyFont="1" applyFill="1" applyBorder="1" applyAlignment="1">
      <alignment horizontal="right" vertical="center" wrapText="1"/>
    </xf>
    <xf numFmtId="4" fontId="31" fillId="4" borderId="28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wrapText="1"/>
    </xf>
    <xf numFmtId="49" fontId="2" fillId="0" borderId="5" xfId="0" applyNumberFormat="1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6" fillId="3" borderId="28" xfId="0" applyFont="1" applyFill="1" applyBorder="1" applyAlignment="1">
      <alignment horizontal="right" vertical="center" wrapText="1"/>
    </xf>
    <xf numFmtId="0" fontId="8" fillId="3" borderId="28" xfId="0" applyFont="1" applyFill="1" applyBorder="1" applyAlignment="1">
      <alignment horizontal="right" vertical="center" wrapText="1"/>
    </xf>
    <xf numFmtId="0" fontId="6" fillId="3" borderId="25" xfId="0" applyFont="1" applyFill="1" applyBorder="1" applyAlignment="1">
      <alignment horizontal="right" vertical="center" wrapText="1"/>
    </xf>
    <xf numFmtId="0" fontId="8" fillId="3" borderId="26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right" vertical="center" wrapText="1"/>
    </xf>
    <xf numFmtId="0" fontId="14" fillId="0" borderId="17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10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right" vertical="center" wrapText="1"/>
    </xf>
    <xf numFmtId="49" fontId="2" fillId="4" borderId="23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29" fillId="4" borderId="1" xfId="0" applyNumberFormat="1" applyFont="1" applyFill="1" applyBorder="1" applyAlignment="1">
      <alignment horizontal="right" vertical="center" wrapText="1"/>
    </xf>
    <xf numFmtId="4" fontId="29" fillId="4" borderId="24" xfId="0" applyNumberFormat="1" applyFont="1" applyFill="1" applyBorder="1" applyAlignment="1">
      <alignment horizontal="right" vertical="center" wrapText="1"/>
    </xf>
    <xf numFmtId="49" fontId="4" fillId="4" borderId="23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49" fontId="4" fillId="4" borderId="29" xfId="0" applyNumberFormat="1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vertical="center" wrapText="1"/>
    </xf>
    <xf numFmtId="4" fontId="29" fillId="4" borderId="3" xfId="0" applyNumberFormat="1" applyFont="1" applyFill="1" applyBorder="1" applyAlignment="1">
      <alignment horizontal="right" vertical="center" wrapText="1"/>
    </xf>
    <xf numFmtId="4" fontId="29" fillId="4" borderId="30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FFFFFF"/>
      <color rgb="FFFFFF99"/>
      <color rgb="FF0000FF"/>
      <color rgb="FF3301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3</xdr:col>
      <xdr:colOff>180975</xdr:colOff>
      <xdr:row>43</xdr:row>
      <xdr:rowOff>0</xdr:rowOff>
    </xdr:to>
    <xdr:pic>
      <xdr:nvPicPr>
        <xdr:cNvPr id="2" name="Picture 1" descr="Image00001.jpg">
          <a:extLst>
            <a:ext uri="{FF2B5EF4-FFF2-40B4-BE49-F238E27FC236}">
              <a16:creationId xmlns:a16="http://schemas.microsoft.com/office/drawing/2014/main" xmlns="" id="{F84F9287-39B7-4ED1-8187-E99389AFA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2009775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topLeftCell="A28" zoomScale="84" zoomScaleNormal="84" workbookViewId="0">
      <selection activeCell="B60" sqref="B60"/>
    </sheetView>
  </sheetViews>
  <sheetFormatPr defaultColWidth="8.85546875" defaultRowHeight="20.25" x14ac:dyDescent="0.3"/>
  <cols>
    <col min="1" max="1" width="6.5703125" style="4" customWidth="1"/>
    <col min="2" max="2" width="64.85546875" style="1" customWidth="1"/>
    <col min="3" max="3" width="27.28515625" style="66" customWidth="1"/>
    <col min="4" max="4" width="23.42578125" style="66" customWidth="1"/>
    <col min="5" max="5" width="17.140625" style="67" customWidth="1"/>
    <col min="6" max="6" width="16.28515625" style="2" bestFit="1" customWidth="1"/>
    <col min="7" max="10" width="8.85546875" style="2"/>
    <col min="11" max="11" width="16.28515625" style="2" customWidth="1"/>
    <col min="12" max="16384" width="8.85546875" style="2"/>
  </cols>
  <sheetData>
    <row r="1" spans="1:6" x14ac:dyDescent="0.3">
      <c r="A1" s="150" t="s">
        <v>90</v>
      </c>
      <c r="B1" s="151"/>
      <c r="C1" s="151"/>
      <c r="D1" s="151"/>
      <c r="E1" s="151"/>
    </row>
    <row r="2" spans="1:6" ht="30" customHeight="1" x14ac:dyDescent="0.3">
      <c r="A2" s="3" t="s">
        <v>0</v>
      </c>
      <c r="B2" s="152" t="s">
        <v>1</v>
      </c>
      <c r="C2" s="153"/>
      <c r="D2" s="35" t="s">
        <v>2</v>
      </c>
      <c r="E2" s="35" t="s">
        <v>3</v>
      </c>
    </row>
    <row r="3" spans="1:6" ht="45.6" customHeight="1" x14ac:dyDescent="0.3">
      <c r="A3" s="7" t="s">
        <v>4</v>
      </c>
      <c r="B3" s="154" t="s">
        <v>24</v>
      </c>
      <c r="C3" s="155"/>
      <c r="D3" s="36">
        <f>E3*12</f>
        <v>14238.223908045979</v>
      </c>
      <c r="E3" s="78">
        <f>C52/435/12</f>
        <v>1186.5186590038315</v>
      </c>
    </row>
    <row r="4" spans="1:6" ht="45.6" customHeight="1" x14ac:dyDescent="0.3">
      <c r="A4" s="7" t="s">
        <v>5</v>
      </c>
      <c r="B4" s="154" t="s">
        <v>23</v>
      </c>
      <c r="C4" s="155"/>
      <c r="D4" s="79">
        <f>D61</f>
        <v>3347.8160919540228</v>
      </c>
      <c r="E4" s="37"/>
    </row>
    <row r="5" spans="1:6" ht="33" customHeight="1" x14ac:dyDescent="0.3">
      <c r="A5" s="8"/>
      <c r="B5" s="156" t="s">
        <v>22</v>
      </c>
      <c r="C5" s="157"/>
      <c r="D5" s="37">
        <f>E3*12+D4</f>
        <v>17586.04</v>
      </c>
      <c r="E5" s="38"/>
    </row>
    <row r="6" spans="1:6" ht="45.6" customHeight="1" x14ac:dyDescent="0.3">
      <c r="A6" s="148" t="s">
        <v>91</v>
      </c>
      <c r="B6" s="149"/>
      <c r="C6" s="149"/>
      <c r="D6" s="68">
        <f>D5*435</f>
        <v>7649927.4000000004</v>
      </c>
      <c r="E6" s="39"/>
    </row>
    <row r="7" spans="1:6" ht="37.5" x14ac:dyDescent="0.3">
      <c r="A7" s="6" t="s">
        <v>6</v>
      </c>
      <c r="B7" s="5" t="s">
        <v>7</v>
      </c>
      <c r="C7" s="40" t="s">
        <v>15</v>
      </c>
      <c r="D7" s="40" t="s">
        <v>16</v>
      </c>
      <c r="E7" s="41" t="s">
        <v>17</v>
      </c>
    </row>
    <row r="8" spans="1:6" s="69" customFormat="1" x14ac:dyDescent="0.3">
      <c r="A8" s="70" t="s">
        <v>8</v>
      </c>
      <c r="B8" s="71" t="s">
        <v>9</v>
      </c>
      <c r="C8" s="72"/>
      <c r="D8" s="72"/>
      <c r="E8" s="72"/>
    </row>
    <row r="9" spans="1:6" s="69" customFormat="1" ht="21" thickBot="1" x14ac:dyDescent="0.35">
      <c r="A9" s="21" t="s">
        <v>10</v>
      </c>
      <c r="B9" s="22" t="s">
        <v>102</v>
      </c>
      <c r="C9" s="42"/>
      <c r="D9" s="43"/>
      <c r="E9" s="42"/>
    </row>
    <row r="10" spans="1:6" ht="27.6" customHeight="1" x14ac:dyDescent="0.3">
      <c r="A10" s="90" t="s">
        <v>107</v>
      </c>
      <c r="B10" s="84" t="s">
        <v>135</v>
      </c>
      <c r="C10" s="44">
        <f>51800*12</f>
        <v>621600</v>
      </c>
      <c r="D10" s="45">
        <f>C10/435</f>
        <v>1428.9655172413793</v>
      </c>
      <c r="E10" s="46">
        <f>D10/12</f>
        <v>119.08045977011494</v>
      </c>
    </row>
    <row r="11" spans="1:6" ht="23.45" customHeight="1" x14ac:dyDescent="0.3">
      <c r="A11" s="91" t="s">
        <v>108</v>
      </c>
      <c r="B11" s="85" t="s">
        <v>96</v>
      </c>
      <c r="C11" s="47">
        <v>420000</v>
      </c>
      <c r="D11" s="48">
        <f>C11/435</f>
        <v>965.51724137931035</v>
      </c>
      <c r="E11" s="49">
        <f t="shared" ref="E11:E44" si="0">D11/12</f>
        <v>80.459770114942529</v>
      </c>
    </row>
    <row r="12" spans="1:6" ht="37.5" x14ac:dyDescent="0.3">
      <c r="A12" s="91" t="s">
        <v>109</v>
      </c>
      <c r="B12" s="85" t="s">
        <v>130</v>
      </c>
      <c r="C12" s="47">
        <f>2300*365+73600</f>
        <v>913100</v>
      </c>
      <c r="D12" s="48">
        <f t="shared" ref="D12:D14" si="1">C12/435</f>
        <v>2099.0804597701149</v>
      </c>
      <c r="E12" s="49">
        <f t="shared" si="0"/>
        <v>174.92337164750958</v>
      </c>
      <c r="F12" s="14"/>
    </row>
    <row r="13" spans="1:6" ht="30.6" customHeight="1" x14ac:dyDescent="0.3">
      <c r="A13" s="91" t="s">
        <v>110</v>
      </c>
      <c r="B13" s="85" t="s">
        <v>132</v>
      </c>
      <c r="C13" s="47">
        <f>46000*12</f>
        <v>552000</v>
      </c>
      <c r="D13" s="48">
        <f t="shared" si="1"/>
        <v>1268.9655172413793</v>
      </c>
      <c r="E13" s="49">
        <f t="shared" si="0"/>
        <v>105.74712643678161</v>
      </c>
    </row>
    <row r="14" spans="1:6" x14ac:dyDescent="0.3">
      <c r="A14" s="91" t="s">
        <v>111</v>
      </c>
      <c r="B14" s="85" t="s">
        <v>100</v>
      </c>
      <c r="C14" s="47">
        <f>SUM(C10:C13)*30.2%</f>
        <v>757023.4</v>
      </c>
      <c r="D14" s="48">
        <f t="shared" si="1"/>
        <v>1740.2836781609196</v>
      </c>
      <c r="E14" s="49">
        <f t="shared" si="0"/>
        <v>145.02363984674329</v>
      </c>
    </row>
    <row r="15" spans="1:6" x14ac:dyDescent="0.3">
      <c r="A15" s="91" t="s">
        <v>113</v>
      </c>
      <c r="B15" s="85" t="s">
        <v>112</v>
      </c>
      <c r="C15" s="47">
        <v>2025</v>
      </c>
      <c r="D15" s="48">
        <f>C15/435</f>
        <v>4.6551724137931032</v>
      </c>
      <c r="E15" s="49">
        <f>D15/12</f>
        <v>0.38793103448275862</v>
      </c>
    </row>
    <row r="16" spans="1:6" s="69" customFormat="1" x14ac:dyDescent="0.3">
      <c r="A16" s="83" t="s">
        <v>12</v>
      </c>
      <c r="B16" s="20" t="s">
        <v>103</v>
      </c>
      <c r="C16" s="50"/>
      <c r="D16" s="50"/>
      <c r="E16" s="50"/>
    </row>
    <row r="17" spans="1:5" ht="23.25" customHeight="1" x14ac:dyDescent="0.3">
      <c r="A17" s="86"/>
      <c r="B17" s="32" t="s">
        <v>122</v>
      </c>
      <c r="C17" s="33">
        <f>550*12</f>
        <v>6600</v>
      </c>
      <c r="D17" s="34">
        <f>C17/435</f>
        <v>15.172413793103448</v>
      </c>
      <c r="E17" s="34">
        <f>D17/12</f>
        <v>1.264367816091954</v>
      </c>
    </row>
    <row r="18" spans="1:5" x14ac:dyDescent="0.3">
      <c r="A18" s="86"/>
      <c r="B18" s="31" t="s">
        <v>123</v>
      </c>
      <c r="C18" s="33">
        <f>550*12</f>
        <v>6600</v>
      </c>
      <c r="D18" s="34">
        <f>C18/435</f>
        <v>15.172413793103448</v>
      </c>
      <c r="E18" s="34">
        <f>D18/12</f>
        <v>1.264367816091954</v>
      </c>
    </row>
    <row r="19" spans="1:5" x14ac:dyDescent="0.3">
      <c r="A19" s="86"/>
      <c r="B19" s="15" t="s">
        <v>128</v>
      </c>
      <c r="C19" s="33">
        <f>400*12</f>
        <v>4800</v>
      </c>
      <c r="D19" s="34">
        <f>C19/435</f>
        <v>11.03448275862069</v>
      </c>
      <c r="E19" s="34">
        <f>D19/12</f>
        <v>0.91954022988505757</v>
      </c>
    </row>
    <row r="20" spans="1:5" ht="37.5" customHeight="1" x14ac:dyDescent="0.3">
      <c r="A20" s="86"/>
      <c r="B20" s="15" t="s">
        <v>129</v>
      </c>
      <c r="C20" s="33">
        <f>C19</f>
        <v>4800</v>
      </c>
      <c r="D20" s="34">
        <f>C20/435</f>
        <v>11.03448275862069</v>
      </c>
      <c r="E20" s="34">
        <f>D20/12</f>
        <v>0.91954022988505757</v>
      </c>
    </row>
    <row r="21" spans="1:5" x14ac:dyDescent="0.3">
      <c r="A21" s="86"/>
      <c r="B21" s="15" t="s">
        <v>127</v>
      </c>
      <c r="C21" s="33">
        <v>7000</v>
      </c>
      <c r="D21" s="34">
        <f>C21/435</f>
        <v>16.091954022988507</v>
      </c>
      <c r="E21" s="34">
        <f>D21/12</f>
        <v>1.3409961685823755</v>
      </c>
    </row>
    <row r="22" spans="1:5" s="69" customFormat="1" ht="47.45" customHeight="1" x14ac:dyDescent="0.3">
      <c r="A22" s="18" t="s">
        <v>13</v>
      </c>
      <c r="B22" s="19" t="s">
        <v>114</v>
      </c>
      <c r="C22" s="51"/>
      <c r="D22" s="52"/>
      <c r="E22" s="52"/>
    </row>
    <row r="23" spans="1:5" x14ac:dyDescent="0.3">
      <c r="A23" s="113"/>
      <c r="B23" s="114" t="s">
        <v>21</v>
      </c>
      <c r="C23" s="115">
        <v>8000</v>
      </c>
      <c r="D23" s="116">
        <f t="shared" ref="D23:D44" si="2">C23/435</f>
        <v>18.390804597701148</v>
      </c>
      <c r="E23" s="116">
        <f t="shared" si="0"/>
        <v>1.5325670498084289</v>
      </c>
    </row>
    <row r="24" spans="1:5" x14ac:dyDescent="0.3">
      <c r="A24" s="113"/>
      <c r="B24" s="114" t="s">
        <v>93</v>
      </c>
      <c r="C24" s="115">
        <v>20000</v>
      </c>
      <c r="D24" s="116">
        <f t="shared" si="2"/>
        <v>45.977011494252871</v>
      </c>
      <c r="E24" s="116">
        <f t="shared" si="0"/>
        <v>3.8314176245210727</v>
      </c>
    </row>
    <row r="25" spans="1:5" x14ac:dyDescent="0.3">
      <c r="A25" s="113"/>
      <c r="B25" s="114" t="s">
        <v>18</v>
      </c>
      <c r="C25" s="115">
        <v>35000</v>
      </c>
      <c r="D25" s="116">
        <f t="shared" si="2"/>
        <v>80.459770114942529</v>
      </c>
      <c r="E25" s="116">
        <f t="shared" si="0"/>
        <v>6.7049808429118771</v>
      </c>
    </row>
    <row r="26" spans="1:5" ht="37.5" x14ac:dyDescent="0.3">
      <c r="A26" s="113"/>
      <c r="B26" s="114" t="s">
        <v>19</v>
      </c>
      <c r="C26" s="115">
        <v>6000</v>
      </c>
      <c r="D26" s="116">
        <f t="shared" si="2"/>
        <v>13.793103448275861</v>
      </c>
      <c r="E26" s="116">
        <f t="shared" si="0"/>
        <v>1.1494252873563218</v>
      </c>
    </row>
    <row r="27" spans="1:5" ht="38.25" thickBot="1" x14ac:dyDescent="0.35">
      <c r="A27" s="113"/>
      <c r="B27" s="117" t="s">
        <v>115</v>
      </c>
      <c r="C27" s="115">
        <v>20000</v>
      </c>
      <c r="D27" s="116">
        <f>C27/435</f>
        <v>45.977011494252871</v>
      </c>
      <c r="E27" s="116">
        <f>D27/12</f>
        <v>3.8314176245210727</v>
      </c>
    </row>
    <row r="28" spans="1:5" s="69" customFormat="1" x14ac:dyDescent="0.3">
      <c r="A28" s="24" t="s">
        <v>92</v>
      </c>
      <c r="B28" s="25" t="s">
        <v>118</v>
      </c>
      <c r="C28" s="55"/>
      <c r="D28" s="56"/>
      <c r="E28" s="57"/>
    </row>
    <row r="29" spans="1:5" s="10" customFormat="1" x14ac:dyDescent="0.3">
      <c r="A29" s="92"/>
      <c r="B29" s="93" t="s">
        <v>94</v>
      </c>
      <c r="C29" s="94">
        <v>134165</v>
      </c>
      <c r="D29" s="95">
        <f>C29/435</f>
        <v>308.42528735632186</v>
      </c>
      <c r="E29" s="96">
        <f>D29/12</f>
        <v>25.70210727969349</v>
      </c>
    </row>
    <row r="30" spans="1:5" s="10" customFormat="1" x14ac:dyDescent="0.3">
      <c r="A30" s="97"/>
      <c r="B30" s="98" t="s">
        <v>124</v>
      </c>
      <c r="C30" s="99">
        <v>20000</v>
      </c>
      <c r="D30" s="100">
        <f>C30/435</f>
        <v>45.977011494252871</v>
      </c>
      <c r="E30" s="101">
        <f>D30/12</f>
        <v>3.8314176245210727</v>
      </c>
    </row>
    <row r="31" spans="1:5" s="10" customFormat="1" ht="37.5" x14ac:dyDescent="0.3">
      <c r="A31" s="92"/>
      <c r="B31" s="93" t="s">
        <v>95</v>
      </c>
      <c r="C31" s="94">
        <v>30864</v>
      </c>
      <c r="D31" s="95">
        <f>C31/435</f>
        <v>70.951724137931038</v>
      </c>
      <c r="E31" s="96">
        <f>D31/12</f>
        <v>5.9126436781609195</v>
      </c>
    </row>
    <row r="32" spans="1:5" x14ac:dyDescent="0.3">
      <c r="A32" s="82" t="s">
        <v>25</v>
      </c>
      <c r="B32" s="82" t="s">
        <v>101</v>
      </c>
      <c r="C32" s="82"/>
      <c r="D32" s="82"/>
      <c r="E32" s="82"/>
    </row>
    <row r="33" spans="1:8" ht="81.599999999999994" customHeight="1" thickBot="1" x14ac:dyDescent="0.35">
      <c r="A33" s="104"/>
      <c r="B33" s="105" t="s">
        <v>125</v>
      </c>
      <c r="C33" s="106">
        <v>720000</v>
      </c>
      <c r="D33" s="107">
        <f>C33/435</f>
        <v>1655.1724137931035</v>
      </c>
      <c r="E33" s="108">
        <f>D33/12</f>
        <v>137.93103448275863</v>
      </c>
      <c r="G33" s="10"/>
    </row>
    <row r="34" spans="1:8" x14ac:dyDescent="0.3">
      <c r="A34" s="109"/>
      <c r="B34" s="110" t="s">
        <v>104</v>
      </c>
      <c r="C34" s="111">
        <v>50000</v>
      </c>
      <c r="D34" s="112">
        <f>C34/435</f>
        <v>114.94252873563218</v>
      </c>
      <c r="E34" s="112">
        <f>D34/12</f>
        <v>9.5785440613026811</v>
      </c>
      <c r="F34" s="11"/>
      <c r="G34" s="11"/>
      <c r="H34" s="11"/>
    </row>
    <row r="35" spans="1:8" x14ac:dyDescent="0.3">
      <c r="A35" s="18" t="s">
        <v>26</v>
      </c>
      <c r="B35" s="19" t="s">
        <v>106</v>
      </c>
      <c r="C35" s="51"/>
      <c r="D35" s="52"/>
      <c r="E35" s="52"/>
    </row>
    <row r="36" spans="1:8" x14ac:dyDescent="0.3">
      <c r="A36" s="87"/>
      <c r="B36" s="88" t="s">
        <v>20</v>
      </c>
      <c r="C36" s="80">
        <v>900000</v>
      </c>
      <c r="D36" s="59">
        <f t="shared" si="2"/>
        <v>2068.9655172413795</v>
      </c>
      <c r="E36" s="59">
        <f t="shared" si="0"/>
        <v>172.41379310344828</v>
      </c>
      <c r="F36" s="11"/>
    </row>
    <row r="37" spans="1:8" s="10" customFormat="1" ht="37.5" x14ac:dyDescent="0.3">
      <c r="A37" s="89"/>
      <c r="B37" s="23" t="s">
        <v>136</v>
      </c>
      <c r="C37" s="58">
        <v>45000</v>
      </c>
      <c r="D37" s="59">
        <f>C37/435</f>
        <v>103.44827586206897</v>
      </c>
      <c r="E37" s="60">
        <f>D37/12</f>
        <v>8.6206896551724146</v>
      </c>
    </row>
    <row r="38" spans="1:8" s="10" customFormat="1" ht="56.25" x14ac:dyDescent="0.3">
      <c r="A38" s="89"/>
      <c r="B38" s="23" t="s">
        <v>140</v>
      </c>
      <c r="C38" s="58">
        <v>240000</v>
      </c>
      <c r="D38" s="59">
        <f>C38/435</f>
        <v>551.72413793103453</v>
      </c>
      <c r="E38" s="60">
        <f>D38/12</f>
        <v>45.977011494252878</v>
      </c>
    </row>
    <row r="39" spans="1:8" ht="21" thickBot="1" x14ac:dyDescent="0.35">
      <c r="A39" s="26"/>
      <c r="B39" s="27" t="s">
        <v>27</v>
      </c>
      <c r="C39" s="61">
        <v>90000</v>
      </c>
      <c r="D39" s="62">
        <f>C39/435</f>
        <v>206.89655172413794</v>
      </c>
      <c r="E39" s="63">
        <f>D39/12</f>
        <v>17.241379310344829</v>
      </c>
    </row>
    <row r="40" spans="1:8" ht="33.6" customHeight="1" x14ac:dyDescent="0.3">
      <c r="A40" s="18" t="s">
        <v>116</v>
      </c>
      <c r="B40" s="19" t="s">
        <v>105</v>
      </c>
      <c r="C40" s="51"/>
      <c r="D40" s="81"/>
      <c r="E40" s="52"/>
    </row>
    <row r="41" spans="1:8" x14ac:dyDescent="0.3">
      <c r="A41" s="16"/>
      <c r="B41" s="17" t="s">
        <v>97</v>
      </c>
      <c r="C41" s="54">
        <f>27950+53100</f>
        <v>81050</v>
      </c>
      <c r="D41" s="53">
        <f>C41/435</f>
        <v>186.32183908045977</v>
      </c>
      <c r="E41" s="53">
        <f t="shared" si="0"/>
        <v>15.526819923371647</v>
      </c>
      <c r="F41" s="11"/>
      <c r="G41" s="11"/>
      <c r="H41" s="11"/>
    </row>
    <row r="42" spans="1:8" x14ac:dyDescent="0.3">
      <c r="A42" s="16"/>
      <c r="B42" s="17" t="s">
        <v>98</v>
      </c>
      <c r="C42" s="54">
        <v>20000</v>
      </c>
      <c r="D42" s="53">
        <f t="shared" si="2"/>
        <v>45.977011494252871</v>
      </c>
      <c r="E42" s="53">
        <f>D42/12</f>
        <v>3.8314176245210727</v>
      </c>
    </row>
    <row r="43" spans="1:8" x14ac:dyDescent="0.3">
      <c r="A43" s="16"/>
      <c r="B43" s="17" t="s">
        <v>138</v>
      </c>
      <c r="C43" s="54">
        <v>129000</v>
      </c>
      <c r="D43" s="53">
        <f t="shared" si="2"/>
        <v>296.55172413793105</v>
      </c>
      <c r="E43" s="53">
        <f>D43/12</f>
        <v>24.712643678160919</v>
      </c>
    </row>
    <row r="44" spans="1:8" ht="57" thickBot="1" x14ac:dyDescent="0.35">
      <c r="A44" s="16"/>
      <c r="B44" s="17" t="s">
        <v>99</v>
      </c>
      <c r="C44" s="54">
        <v>60000</v>
      </c>
      <c r="D44" s="53">
        <f t="shared" si="2"/>
        <v>137.93103448275863</v>
      </c>
      <c r="E44" s="53">
        <f t="shared" si="0"/>
        <v>11.494252873563219</v>
      </c>
    </row>
    <row r="45" spans="1:8" s="69" customFormat="1" x14ac:dyDescent="0.3">
      <c r="A45" s="24" t="s">
        <v>117</v>
      </c>
      <c r="B45" s="25" t="s">
        <v>119</v>
      </c>
      <c r="C45" s="55"/>
      <c r="D45" s="56"/>
      <c r="E45" s="57"/>
    </row>
    <row r="46" spans="1:8" s="10" customFormat="1" ht="37.5" x14ac:dyDescent="0.3">
      <c r="A46" s="29"/>
      <c r="B46" s="23" t="s">
        <v>120</v>
      </c>
      <c r="C46" s="58">
        <v>94000</v>
      </c>
      <c r="D46" s="59">
        <f t="shared" ref="D46:D51" si="3">C46/435</f>
        <v>216.09195402298852</v>
      </c>
      <c r="E46" s="60">
        <f t="shared" ref="E46" si="4">D46/12</f>
        <v>18.007662835249043</v>
      </c>
    </row>
    <row r="47" spans="1:8" s="10" customFormat="1" x14ac:dyDescent="0.3">
      <c r="A47" s="29"/>
      <c r="B47" s="30" t="s">
        <v>121</v>
      </c>
      <c r="C47" s="58">
        <v>20000</v>
      </c>
      <c r="D47" s="59">
        <f t="shared" si="3"/>
        <v>45.977011494252871</v>
      </c>
      <c r="E47" s="60">
        <f>D47/12</f>
        <v>3.8314176245210727</v>
      </c>
    </row>
    <row r="48" spans="1:8" s="10" customFormat="1" x14ac:dyDescent="0.3">
      <c r="A48" s="29"/>
      <c r="B48" s="124" t="s">
        <v>134</v>
      </c>
      <c r="C48" s="123">
        <v>35000</v>
      </c>
      <c r="D48" s="119">
        <f t="shared" si="3"/>
        <v>80.459770114942529</v>
      </c>
      <c r="E48" s="120">
        <f>D48/12</f>
        <v>6.7049808429118771</v>
      </c>
    </row>
    <row r="49" spans="1:6" s="10" customFormat="1" ht="38.25" thickBot="1" x14ac:dyDescent="0.35">
      <c r="A49" s="29"/>
      <c r="B49" s="27" t="s">
        <v>139</v>
      </c>
      <c r="C49" s="61">
        <v>140000</v>
      </c>
      <c r="D49" s="62">
        <f t="shared" si="3"/>
        <v>321.83908045977012</v>
      </c>
      <c r="E49" s="63">
        <f>D49/12</f>
        <v>26.819923371647509</v>
      </c>
    </row>
    <row r="50" spans="1:6" s="10" customFormat="1" ht="37.5" x14ac:dyDescent="0.3">
      <c r="A50" s="29"/>
      <c r="B50" s="122" t="s">
        <v>131</v>
      </c>
      <c r="C50" s="118">
        <v>212000</v>
      </c>
      <c r="D50" s="119">
        <f t="shared" si="3"/>
        <v>487.35632183908046</v>
      </c>
      <c r="E50" s="120">
        <f>D50/12</f>
        <v>40.61302681992337</v>
      </c>
    </row>
    <row r="51" spans="1:6" ht="21" thickBot="1" x14ac:dyDescent="0.35">
      <c r="A51" s="26"/>
      <c r="B51" s="121" t="s">
        <v>87</v>
      </c>
      <c r="C51" s="58">
        <v>20000</v>
      </c>
      <c r="D51" s="59">
        <f t="shared" si="3"/>
        <v>45.977011494252871</v>
      </c>
      <c r="E51" s="60">
        <f>D51/12</f>
        <v>3.8314176245210727</v>
      </c>
      <c r="F51" s="10"/>
    </row>
    <row r="52" spans="1:6" ht="27" customHeight="1" thickBot="1" x14ac:dyDescent="0.35">
      <c r="A52" s="144" t="s">
        <v>14</v>
      </c>
      <c r="B52" s="145"/>
      <c r="C52" s="102">
        <f>SUM(C10:C49)</f>
        <v>6193627.4000000004</v>
      </c>
      <c r="D52" s="125">
        <f>SUM(D10:D49)</f>
        <v>14238.223908045979</v>
      </c>
      <c r="E52" s="126">
        <f>SUM(E10:E49)</f>
        <v>1186.5186590038315</v>
      </c>
    </row>
    <row r="53" spans="1:6" s="69" customFormat="1" ht="25.9" customHeight="1" x14ac:dyDescent="0.3">
      <c r="A53" s="73" t="s">
        <v>5</v>
      </c>
      <c r="B53" s="74" t="s">
        <v>11</v>
      </c>
      <c r="C53" s="75"/>
      <c r="D53" s="76"/>
      <c r="E53" s="77"/>
      <c r="F53" s="2"/>
    </row>
    <row r="54" spans="1:6" ht="40.5" x14ac:dyDescent="0.3">
      <c r="A54" s="196"/>
      <c r="B54" s="197" t="s">
        <v>89</v>
      </c>
      <c r="C54" s="58">
        <v>811000</v>
      </c>
      <c r="D54" s="198">
        <f t="shared" ref="D54:D58" si="5">C54/435</f>
        <v>1864.367816091954</v>
      </c>
      <c r="E54" s="199">
        <f>D54/12</f>
        <v>155.36398467432949</v>
      </c>
      <c r="F54" s="69"/>
    </row>
    <row r="55" spans="1:6" x14ac:dyDescent="0.3">
      <c r="A55" s="196"/>
      <c r="B55" s="197" t="s">
        <v>137</v>
      </c>
      <c r="C55" s="58">
        <v>50000</v>
      </c>
      <c r="D55" s="198">
        <f t="shared" si="5"/>
        <v>114.94252873563218</v>
      </c>
      <c r="E55" s="199">
        <f t="shared" ref="E55:E60" si="6">D55/12</f>
        <v>9.5785440613026811</v>
      </c>
      <c r="F55" s="11"/>
    </row>
    <row r="56" spans="1:6" x14ac:dyDescent="0.3">
      <c r="A56" s="196"/>
      <c r="B56" s="197" t="s">
        <v>88</v>
      </c>
      <c r="C56" s="58">
        <v>20000</v>
      </c>
      <c r="D56" s="198">
        <f t="shared" si="5"/>
        <v>45.977011494252871</v>
      </c>
      <c r="E56" s="199">
        <f t="shared" si="6"/>
        <v>3.8314176245210727</v>
      </c>
      <c r="F56" s="11"/>
    </row>
    <row r="57" spans="1:6" ht="40.5" x14ac:dyDescent="0.3">
      <c r="A57" s="200"/>
      <c r="B57" s="201" t="s">
        <v>126</v>
      </c>
      <c r="C57" s="58">
        <v>141300</v>
      </c>
      <c r="D57" s="198">
        <f t="shared" ref="D57" si="7">C57/435</f>
        <v>324.82758620689657</v>
      </c>
      <c r="E57" s="199">
        <f t="shared" si="6"/>
        <v>27.068965517241381</v>
      </c>
      <c r="F57" s="11"/>
    </row>
    <row r="58" spans="1:6" x14ac:dyDescent="0.3">
      <c r="A58" s="200"/>
      <c r="B58" s="201" t="s">
        <v>133</v>
      </c>
      <c r="C58" s="58">
        <v>75000</v>
      </c>
      <c r="D58" s="198">
        <f t="shared" si="5"/>
        <v>172.41379310344828</v>
      </c>
      <c r="E58" s="199">
        <f t="shared" si="6"/>
        <v>14.367816091954024</v>
      </c>
      <c r="F58" s="11"/>
    </row>
    <row r="59" spans="1:6" x14ac:dyDescent="0.3">
      <c r="A59" s="200"/>
      <c r="B59" s="201" t="s">
        <v>141</v>
      </c>
      <c r="C59" s="58">
        <v>200000</v>
      </c>
      <c r="D59" s="198">
        <f>C59/435</f>
        <v>459.77011494252872</v>
      </c>
      <c r="E59" s="199">
        <f t="shared" si="6"/>
        <v>38.314176245210724</v>
      </c>
      <c r="F59" s="11"/>
    </row>
    <row r="60" spans="1:6" ht="40.5" x14ac:dyDescent="0.3">
      <c r="A60" s="202"/>
      <c r="B60" s="203" t="s">
        <v>142</v>
      </c>
      <c r="C60" s="118">
        <v>159000</v>
      </c>
      <c r="D60" s="204">
        <f>C60/435</f>
        <v>365.51724137931035</v>
      </c>
      <c r="E60" s="205">
        <f t="shared" si="6"/>
        <v>30.459770114942529</v>
      </c>
      <c r="F60" s="11"/>
    </row>
    <row r="61" spans="1:6" ht="21" thickBot="1" x14ac:dyDescent="0.35">
      <c r="A61" s="146" t="s">
        <v>14</v>
      </c>
      <c r="B61" s="147"/>
      <c r="C61" s="103">
        <f>SUM(C54:C60)</f>
        <v>1456300</v>
      </c>
      <c r="D61" s="64">
        <f>C61/435</f>
        <v>3347.8160919540228</v>
      </c>
      <c r="E61" s="65">
        <f>SUM(E54:E60)</f>
        <v>278.9846743295019</v>
      </c>
    </row>
    <row r="62" spans="1:6" ht="24" customHeight="1" x14ac:dyDescent="0.3">
      <c r="A62" s="28"/>
      <c r="B62" s="130"/>
      <c r="C62" s="131"/>
      <c r="D62" s="131"/>
      <c r="E62" s="131"/>
    </row>
    <row r="63" spans="1:6" ht="1.5" customHeight="1" x14ac:dyDescent="0.3">
      <c r="A63" s="9"/>
      <c r="B63" s="127"/>
      <c r="C63" s="128"/>
      <c r="D63" s="128"/>
      <c r="E63" s="129"/>
    </row>
    <row r="64" spans="1:6" ht="66" hidden="1" customHeight="1" x14ac:dyDescent="0.3">
      <c r="A64" s="132"/>
      <c r="B64" s="135"/>
      <c r="C64" s="136"/>
      <c r="D64" s="136"/>
      <c r="E64" s="137"/>
    </row>
    <row r="65" spans="1:5" hidden="1" x14ac:dyDescent="0.3">
      <c r="A65" s="133"/>
      <c r="B65" s="138"/>
      <c r="C65" s="139"/>
      <c r="D65" s="139"/>
      <c r="E65" s="140"/>
    </row>
    <row r="66" spans="1:5" ht="47.25" hidden="1" customHeight="1" x14ac:dyDescent="0.3">
      <c r="A66" s="133"/>
      <c r="B66" s="138"/>
      <c r="C66" s="139"/>
      <c r="D66" s="139"/>
      <c r="E66" s="140"/>
    </row>
    <row r="67" spans="1:5" hidden="1" x14ac:dyDescent="0.3">
      <c r="A67" s="133"/>
      <c r="B67" s="138"/>
      <c r="C67" s="139"/>
      <c r="D67" s="139"/>
      <c r="E67" s="140"/>
    </row>
    <row r="68" spans="1:5" ht="26.25" hidden="1" customHeight="1" x14ac:dyDescent="0.3">
      <c r="A68" s="133"/>
      <c r="B68" s="138"/>
      <c r="C68" s="139"/>
      <c r="D68" s="139"/>
      <c r="E68" s="140"/>
    </row>
    <row r="69" spans="1:5" ht="27.75" hidden="1" customHeight="1" x14ac:dyDescent="0.3">
      <c r="A69" s="133"/>
      <c r="B69" s="138"/>
      <c r="C69" s="139"/>
      <c r="D69" s="139"/>
      <c r="E69" s="140"/>
    </row>
    <row r="70" spans="1:5" ht="27" hidden="1" customHeight="1" x14ac:dyDescent="0.3">
      <c r="A70" s="134"/>
      <c r="B70" s="141"/>
      <c r="C70" s="142"/>
      <c r="D70" s="142"/>
      <c r="E70" s="143"/>
    </row>
  </sheetData>
  <mergeCells count="18">
    <mergeCell ref="A52:B52"/>
    <mergeCell ref="A61:B61"/>
    <mergeCell ref="A6:C6"/>
    <mergeCell ref="A1:E1"/>
    <mergeCell ref="B2:C2"/>
    <mergeCell ref="B3:C3"/>
    <mergeCell ref="B4:C4"/>
    <mergeCell ref="B5:C5"/>
    <mergeCell ref="B63:E63"/>
    <mergeCell ref="B62:E62"/>
    <mergeCell ref="A64:A70"/>
    <mergeCell ref="B64:E64"/>
    <mergeCell ref="B65:E65"/>
    <mergeCell ref="B66:E66"/>
    <mergeCell ref="B67:E67"/>
    <mergeCell ref="B70:E70"/>
    <mergeCell ref="B69:E69"/>
    <mergeCell ref="B68:E68"/>
  </mergeCells>
  <pageMargins left="0.25" right="0.25" top="0.75" bottom="0.75" header="0.3" footer="0.3"/>
  <pageSetup paperSize="9" scale="75" fitToWidth="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workbookViewId="0">
      <selection activeCell="A49" sqref="A1:XFD1048576"/>
    </sheetView>
  </sheetViews>
  <sheetFormatPr defaultColWidth="3.28515625" defaultRowHeight="15" x14ac:dyDescent="0.25"/>
  <sheetData>
    <row r="1" spans="1:39" x14ac:dyDescent="0.25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60" t="s">
        <v>28</v>
      </c>
      <c r="S1" s="160"/>
      <c r="T1" s="160"/>
      <c r="U1" s="160"/>
      <c r="V1" s="160"/>
      <c r="W1" s="160"/>
      <c r="X1" s="160"/>
      <c r="Y1" s="12"/>
      <c r="Z1" s="158" t="s">
        <v>29</v>
      </c>
      <c r="AA1" s="158"/>
      <c r="AB1" s="158"/>
      <c r="AC1" s="158" t="s">
        <v>30</v>
      </c>
      <c r="AD1" s="158"/>
      <c r="AE1" s="158"/>
      <c r="AF1" s="158"/>
      <c r="AG1" s="158"/>
      <c r="AH1" s="158"/>
      <c r="AI1" s="158"/>
      <c r="AJ1" s="158"/>
      <c r="AK1" s="158"/>
      <c r="AL1" s="158"/>
      <c r="AM1" s="158"/>
    </row>
    <row r="2" spans="1:39" x14ac:dyDescent="0.25">
      <c r="A2" s="12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60"/>
      <c r="S2" s="160"/>
      <c r="T2" s="160"/>
      <c r="U2" s="160"/>
      <c r="V2" s="160"/>
      <c r="W2" s="160"/>
      <c r="X2" s="160"/>
      <c r="Y2" s="12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</row>
    <row r="3" spans="1:39" x14ac:dyDescent="0.25">
      <c r="A3" s="12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  <c r="S3" s="160"/>
      <c r="T3" s="160"/>
      <c r="U3" s="160"/>
      <c r="V3" s="160"/>
      <c r="W3" s="160"/>
      <c r="X3" s="160"/>
      <c r="Y3" s="12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</row>
    <row r="4" spans="1:39" x14ac:dyDescent="0.25">
      <c r="A4" s="12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60"/>
      <c r="S4" s="160"/>
      <c r="T4" s="160"/>
      <c r="U4" s="160"/>
      <c r="V4" s="160"/>
      <c r="W4" s="160"/>
      <c r="X4" s="160"/>
      <c r="Y4" s="12"/>
      <c r="Z4" s="158"/>
      <c r="AA4" s="158"/>
      <c r="AB4" s="158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</row>
    <row r="5" spans="1:39" x14ac:dyDescent="0.25">
      <c r="A5" s="12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60"/>
      <c r="S5" s="160"/>
      <c r="T5" s="160"/>
      <c r="U5" s="160"/>
      <c r="V5" s="160"/>
      <c r="W5" s="160"/>
      <c r="X5" s="160"/>
      <c r="Y5" s="12"/>
      <c r="Z5" s="158" t="s">
        <v>31</v>
      </c>
      <c r="AA5" s="158"/>
      <c r="AB5" s="158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</row>
    <row r="6" spans="1:39" ht="15" customHeight="1" x14ac:dyDescent="0.25">
      <c r="A6" s="12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60"/>
      <c r="S6" s="160"/>
      <c r="T6" s="160"/>
      <c r="U6" s="160"/>
      <c r="V6" s="160"/>
      <c r="W6" s="160"/>
      <c r="X6" s="160"/>
      <c r="Y6" s="12"/>
      <c r="Z6" s="158"/>
      <c r="AA6" s="158"/>
      <c r="AB6" s="158"/>
      <c r="AC6" s="158" t="s">
        <v>32</v>
      </c>
      <c r="AD6" s="158"/>
      <c r="AE6" s="158"/>
      <c r="AF6" s="158"/>
      <c r="AG6" s="158"/>
      <c r="AH6" s="158"/>
      <c r="AI6" s="158"/>
      <c r="AJ6" s="158"/>
      <c r="AK6" s="158"/>
      <c r="AL6" s="158"/>
      <c r="AM6" s="158"/>
    </row>
    <row r="7" spans="1:39" ht="15" customHeight="1" x14ac:dyDescent="0.25">
      <c r="A7" s="12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0"/>
      <c r="S7" s="160"/>
      <c r="T7" s="160"/>
      <c r="U7" s="160"/>
      <c r="V7" s="160"/>
      <c r="W7" s="160"/>
      <c r="X7" s="160"/>
      <c r="Y7" s="12"/>
      <c r="Z7" s="158" t="s">
        <v>33</v>
      </c>
      <c r="AA7" s="158"/>
      <c r="AB7" s="158"/>
      <c r="AC7" s="158" t="s">
        <v>34</v>
      </c>
      <c r="AD7" s="158"/>
      <c r="AE7" s="158"/>
      <c r="AF7" s="158"/>
      <c r="AG7" s="158"/>
      <c r="AH7" s="158"/>
      <c r="AI7" s="158"/>
      <c r="AJ7" s="158"/>
      <c r="AK7" s="158"/>
      <c r="AL7" s="158"/>
      <c r="AM7" s="158"/>
    </row>
    <row r="8" spans="1:39" x14ac:dyDescent="0.25">
      <c r="A8" s="12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60"/>
      <c r="S8" s="160"/>
      <c r="T8" s="160"/>
      <c r="U8" s="160"/>
      <c r="V8" s="160"/>
      <c r="W8" s="160"/>
      <c r="X8" s="160"/>
      <c r="Y8" s="159"/>
      <c r="Z8" s="159"/>
      <c r="AA8" s="159"/>
      <c r="AB8" s="159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</row>
    <row r="9" spans="1:39" ht="15" customHeight="1" x14ac:dyDescent="0.25">
      <c r="A9" s="12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60"/>
      <c r="S9" s="160"/>
      <c r="T9" s="160"/>
      <c r="U9" s="160"/>
      <c r="V9" s="160"/>
      <c r="W9" s="160"/>
      <c r="X9" s="160"/>
      <c r="Y9" s="12"/>
      <c r="Z9" s="158" t="s">
        <v>35</v>
      </c>
      <c r="AA9" s="158"/>
      <c r="AB9" s="158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</row>
    <row r="10" spans="1:39" x14ac:dyDescent="0.25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60"/>
      <c r="S10" s="160"/>
      <c r="T10" s="160"/>
      <c r="U10" s="160"/>
      <c r="V10" s="160"/>
      <c r="W10" s="160"/>
      <c r="X10" s="160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</row>
    <row r="11" spans="1:39" x14ac:dyDescent="0.25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60"/>
      <c r="S11" s="160"/>
      <c r="T11" s="160"/>
      <c r="U11" s="160"/>
      <c r="V11" s="160"/>
      <c r="W11" s="160"/>
      <c r="X11" s="160"/>
      <c r="Y11" s="12"/>
      <c r="Z11" s="161" t="s">
        <v>36</v>
      </c>
      <c r="AA11" s="161"/>
      <c r="AB11" s="161"/>
      <c r="AC11" s="161" t="s">
        <v>37</v>
      </c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</row>
    <row r="12" spans="1:39" x14ac:dyDescent="0.25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60"/>
      <c r="S12" s="160"/>
      <c r="T12" s="160"/>
      <c r="U12" s="160"/>
      <c r="V12" s="160"/>
      <c r="W12" s="160"/>
      <c r="X12" s="160"/>
      <c r="Y12" s="12"/>
      <c r="Z12" s="162" t="s">
        <v>38</v>
      </c>
      <c r="AA12" s="162"/>
      <c r="AB12" s="162"/>
      <c r="AC12" s="162"/>
      <c r="AD12" s="162"/>
      <c r="AE12" s="162"/>
      <c r="AF12" s="162"/>
      <c r="AG12" s="162" t="s">
        <v>39</v>
      </c>
      <c r="AH12" s="162"/>
      <c r="AI12" s="159"/>
      <c r="AJ12" s="159"/>
      <c r="AK12" s="159"/>
      <c r="AL12" s="159"/>
      <c r="AM12" s="159"/>
    </row>
    <row r="13" spans="1:39" x14ac:dyDescent="0.25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62"/>
      <c r="AA13" s="162"/>
      <c r="AB13" s="162"/>
      <c r="AC13" s="162"/>
      <c r="AD13" s="162"/>
      <c r="AE13" s="162"/>
      <c r="AF13" s="162"/>
      <c r="AG13" s="162"/>
      <c r="AH13" s="162"/>
      <c r="AI13" s="159"/>
      <c r="AJ13" s="159"/>
      <c r="AK13" s="159"/>
      <c r="AL13" s="159"/>
      <c r="AM13" s="159"/>
    </row>
    <row r="14" spans="1:39" x14ac:dyDescent="0.25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62" t="s">
        <v>40</v>
      </c>
      <c r="AA14" s="162"/>
      <c r="AB14" s="162"/>
      <c r="AC14" s="162"/>
      <c r="AD14" s="162"/>
      <c r="AE14" s="162"/>
      <c r="AF14" s="162" t="s">
        <v>41</v>
      </c>
      <c r="AG14" s="162"/>
      <c r="AH14" s="159"/>
      <c r="AI14" s="159"/>
      <c r="AJ14" s="159"/>
      <c r="AK14" s="159"/>
      <c r="AL14" s="159"/>
      <c r="AM14" s="159"/>
    </row>
    <row r="15" spans="1:39" x14ac:dyDescent="0.25">
      <c r="A15" s="163" t="s">
        <v>42</v>
      </c>
      <c r="B15" s="163"/>
      <c r="C15" s="163"/>
      <c r="D15" s="163"/>
      <c r="E15" s="163"/>
      <c r="F15" s="163"/>
      <c r="G15" s="163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59"/>
      <c r="Y15" s="159"/>
      <c r="Z15" s="162"/>
      <c r="AA15" s="162"/>
      <c r="AB15" s="162"/>
      <c r="AC15" s="162"/>
      <c r="AD15" s="162"/>
      <c r="AE15" s="162"/>
      <c r="AF15" s="162"/>
      <c r="AG15" s="162"/>
      <c r="AH15" s="159"/>
      <c r="AI15" s="159"/>
      <c r="AJ15" s="159"/>
      <c r="AK15" s="159"/>
      <c r="AL15" s="159"/>
      <c r="AM15" s="159"/>
    </row>
    <row r="16" spans="1:39" x14ac:dyDescent="0.25">
      <c r="A16" s="163"/>
      <c r="B16" s="163"/>
      <c r="C16" s="163"/>
      <c r="D16" s="163"/>
      <c r="E16" s="163"/>
      <c r="F16" s="163"/>
      <c r="G16" s="163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</row>
    <row r="17" spans="1:39" ht="15.75" x14ac:dyDescent="0.25">
      <c r="A17" s="163"/>
      <c r="B17" s="163"/>
      <c r="C17" s="163"/>
      <c r="D17" s="163"/>
      <c r="E17" s="163"/>
      <c r="F17" s="163"/>
      <c r="G17" s="164" t="s">
        <v>43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2"/>
    </row>
    <row r="18" spans="1:39" x14ac:dyDescent="0.25">
      <c r="A18" s="164" t="s">
        <v>44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2"/>
    </row>
    <row r="19" spans="1:39" x14ac:dyDescent="0.2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2"/>
    </row>
    <row r="20" spans="1:39" x14ac:dyDescent="0.25">
      <c r="A20" s="159"/>
      <c r="B20" s="159"/>
      <c r="C20" s="159"/>
      <c r="D20" s="159"/>
      <c r="E20" s="159"/>
      <c r="F20" s="159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2"/>
    </row>
    <row r="21" spans="1:39" ht="15.75" thickBot="1" x14ac:dyDescent="0.3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6" t="s">
        <v>45</v>
      </c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</row>
    <row r="22" spans="1:39" x14ac:dyDescent="0.25">
      <c r="A22" s="169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1"/>
      <c r="U22" s="16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</row>
    <row r="23" spans="1:39" x14ac:dyDescent="0.25">
      <c r="A23" s="169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2" t="s">
        <v>46</v>
      </c>
      <c r="N23" s="172"/>
      <c r="O23" s="172"/>
      <c r="P23" s="172"/>
      <c r="Q23" s="172"/>
      <c r="R23" s="172"/>
      <c r="S23" s="172"/>
      <c r="T23" s="13"/>
      <c r="U23" s="16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</row>
    <row r="24" spans="1:39" x14ac:dyDescent="0.25">
      <c r="A24" s="172" t="s">
        <v>31</v>
      </c>
      <c r="B24" s="172"/>
      <c r="C24" s="172"/>
      <c r="D24" s="172"/>
      <c r="E24" s="172"/>
      <c r="F24" s="159"/>
      <c r="G24" s="159"/>
      <c r="H24" s="159"/>
      <c r="I24" s="159"/>
      <c r="J24" s="159"/>
      <c r="K24" s="159"/>
      <c r="L24" s="159"/>
      <c r="M24" s="172"/>
      <c r="N24" s="172"/>
      <c r="O24" s="172"/>
      <c r="P24" s="172"/>
      <c r="Q24" s="172"/>
      <c r="R24" s="172"/>
      <c r="S24" s="172"/>
      <c r="T24" s="13"/>
      <c r="U24" s="16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</row>
    <row r="25" spans="1:39" x14ac:dyDescent="0.25">
      <c r="A25" s="172"/>
      <c r="B25" s="172"/>
      <c r="C25" s="172"/>
      <c r="D25" s="172"/>
      <c r="E25" s="172"/>
      <c r="F25" s="172" t="s">
        <v>47</v>
      </c>
      <c r="G25" s="172"/>
      <c r="H25" s="172"/>
      <c r="I25" s="172"/>
      <c r="J25" s="172"/>
      <c r="K25" s="172"/>
      <c r="L25" s="12"/>
      <c r="M25" s="172"/>
      <c r="N25" s="172"/>
      <c r="O25" s="172"/>
      <c r="P25" s="172"/>
      <c r="Q25" s="172"/>
      <c r="R25" s="172"/>
      <c r="S25" s="172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</row>
    <row r="26" spans="1:39" x14ac:dyDescent="0.2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2"/>
      <c r="M26" s="172"/>
      <c r="N26" s="172"/>
      <c r="O26" s="172"/>
      <c r="P26" s="172"/>
      <c r="Q26" s="172"/>
      <c r="R26" s="172"/>
      <c r="S26" s="172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</row>
    <row r="27" spans="1:39" x14ac:dyDescent="0.25">
      <c r="A27" s="172"/>
      <c r="B27" s="172"/>
      <c r="C27" s="172"/>
      <c r="D27" s="172"/>
      <c r="E27" s="172"/>
      <c r="F27" s="168"/>
      <c r="G27" s="168"/>
      <c r="H27" s="168"/>
      <c r="I27" s="159"/>
      <c r="J27" s="159"/>
      <c r="K27" s="159"/>
      <c r="L27" s="159"/>
      <c r="M27" s="172"/>
      <c r="N27" s="172"/>
      <c r="O27" s="172"/>
      <c r="P27" s="172"/>
      <c r="Q27" s="172"/>
      <c r="R27" s="172"/>
      <c r="S27" s="172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</row>
    <row r="28" spans="1:39" x14ac:dyDescent="0.25">
      <c r="A28" s="168" t="s">
        <v>48</v>
      </c>
      <c r="B28" s="168"/>
      <c r="C28" s="168"/>
      <c r="D28" s="168"/>
      <c r="E28" s="168"/>
      <c r="F28" s="168"/>
      <c r="G28" s="168"/>
      <c r="H28" s="168"/>
      <c r="I28" s="159"/>
      <c r="J28" s="159"/>
      <c r="K28" s="159"/>
      <c r="L28" s="159"/>
      <c r="M28" s="172"/>
      <c r="N28" s="172"/>
      <c r="O28" s="172"/>
      <c r="P28" s="172"/>
      <c r="Q28" s="172"/>
      <c r="R28" s="172"/>
      <c r="S28" s="172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</row>
    <row r="29" spans="1:39" x14ac:dyDescent="0.25">
      <c r="A29" s="168" t="s">
        <v>49</v>
      </c>
      <c r="B29" s="168"/>
      <c r="C29" s="168"/>
      <c r="D29" s="168"/>
      <c r="E29" s="168"/>
      <c r="F29" s="168"/>
      <c r="G29" s="168"/>
      <c r="H29" s="168"/>
      <c r="I29" s="159"/>
      <c r="J29" s="159"/>
      <c r="K29" s="159"/>
      <c r="L29" s="159"/>
      <c r="M29" s="172"/>
      <c r="N29" s="172"/>
      <c r="O29" s="172"/>
      <c r="P29" s="172"/>
      <c r="Q29" s="172"/>
      <c r="R29" s="172"/>
      <c r="S29" s="172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</row>
    <row r="30" spans="1:39" x14ac:dyDescent="0.25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72"/>
      <c r="R30" s="172"/>
      <c r="S30" s="172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</row>
    <row r="31" spans="1:39" x14ac:dyDescent="0.25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73" t="s">
        <v>50</v>
      </c>
      <c r="R31" s="173"/>
      <c r="S31" s="173"/>
      <c r="T31" s="173"/>
      <c r="U31" s="173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</row>
    <row r="32" spans="1:39" x14ac:dyDescent="0.25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73" t="s">
        <v>51</v>
      </c>
      <c r="R32" s="173"/>
      <c r="S32" s="173"/>
      <c r="T32" s="173"/>
      <c r="U32" s="173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</row>
    <row r="33" spans="1:39" x14ac:dyDescent="0.25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73" t="s">
        <v>52</v>
      </c>
      <c r="R33" s="173"/>
      <c r="S33" s="173"/>
      <c r="T33" s="173"/>
      <c r="U33" s="173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</row>
    <row r="34" spans="1:39" x14ac:dyDescent="0.25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73" t="s">
        <v>53</v>
      </c>
      <c r="R34" s="173"/>
      <c r="S34" s="173"/>
      <c r="T34" s="173"/>
      <c r="U34" s="173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</row>
    <row r="35" spans="1:39" x14ac:dyDescent="0.25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73" t="s">
        <v>54</v>
      </c>
      <c r="R35" s="173"/>
      <c r="S35" s="173"/>
      <c r="T35" s="173"/>
      <c r="U35" s="173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</row>
    <row r="36" spans="1:39" x14ac:dyDescent="0.25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73" t="s">
        <v>55</v>
      </c>
      <c r="R36" s="173"/>
      <c r="S36" s="173"/>
      <c r="T36" s="173"/>
      <c r="U36" s="173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</row>
    <row r="37" spans="1:39" x14ac:dyDescent="0.25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73" t="s">
        <v>56</v>
      </c>
      <c r="R37" s="173"/>
      <c r="S37" s="173"/>
      <c r="T37" s="173"/>
      <c r="U37" s="173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</row>
    <row r="38" spans="1:39" x14ac:dyDescent="0.2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73" t="s">
        <v>57</v>
      </c>
      <c r="R38" s="173"/>
      <c r="S38" s="173"/>
      <c r="T38" s="173"/>
      <c r="U38" s="173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</row>
    <row r="39" spans="1:39" x14ac:dyDescent="0.25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73" t="s">
        <v>58</v>
      </c>
      <c r="R39" s="173"/>
      <c r="S39" s="173"/>
      <c r="T39" s="173"/>
      <c r="U39" s="173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</row>
    <row r="40" spans="1:39" x14ac:dyDescent="0.25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73" t="s">
        <v>59</v>
      </c>
      <c r="R40" s="173"/>
      <c r="S40" s="173"/>
      <c r="T40" s="173"/>
      <c r="U40" s="173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</row>
    <row r="41" spans="1:39" x14ac:dyDescent="0.25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73" t="s">
        <v>60</v>
      </c>
      <c r="R41" s="173"/>
      <c r="S41" s="173"/>
      <c r="T41" s="173"/>
      <c r="U41" s="173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</row>
    <row r="42" spans="1:39" x14ac:dyDescent="0.25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73" t="s">
        <v>61</v>
      </c>
      <c r="R42" s="173"/>
      <c r="S42" s="173"/>
      <c r="T42" s="173"/>
      <c r="U42" s="173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</row>
    <row r="43" spans="1:39" x14ac:dyDescent="0.25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73" t="s">
        <v>62</v>
      </c>
      <c r="R43" s="173"/>
      <c r="S43" s="173"/>
      <c r="T43" s="173"/>
      <c r="U43" s="173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</row>
    <row r="44" spans="1:39" x14ac:dyDescent="0.25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73" t="s">
        <v>63</v>
      </c>
      <c r="R44" s="173"/>
      <c r="S44" s="173"/>
      <c r="T44" s="173"/>
      <c r="U44" s="173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</row>
    <row r="45" spans="1:39" x14ac:dyDescent="0.25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73" t="s">
        <v>64</v>
      </c>
      <c r="R45" s="173"/>
      <c r="S45" s="173"/>
      <c r="T45" s="173"/>
      <c r="U45" s="173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</row>
    <row r="46" spans="1:39" x14ac:dyDescent="0.2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73" t="s">
        <v>65</v>
      </c>
      <c r="R46" s="173"/>
      <c r="S46" s="173"/>
      <c r="T46" s="173"/>
      <c r="U46" s="173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</row>
    <row r="47" spans="1:39" x14ac:dyDescent="0.25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73"/>
      <c r="R47" s="173"/>
      <c r="S47" s="173"/>
      <c r="T47" s="173"/>
      <c r="U47" s="173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</row>
    <row r="48" spans="1:39" x14ac:dyDescent="0.25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68" t="s">
        <v>66</v>
      </c>
      <c r="R48" s="168"/>
      <c r="S48" s="168"/>
      <c r="T48" s="168"/>
      <c r="U48" s="168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</row>
    <row r="49" spans="1:39" x14ac:dyDescent="0.25">
      <c r="A49" s="168"/>
      <c r="B49" s="168"/>
      <c r="C49" s="168"/>
      <c r="D49" s="168"/>
      <c r="E49" s="168"/>
      <c r="F49" s="168"/>
      <c r="G49" s="168"/>
      <c r="H49" s="168"/>
      <c r="I49" s="159"/>
      <c r="J49" s="159"/>
      <c r="K49" s="159"/>
      <c r="L49" s="159"/>
      <c r="M49" s="172"/>
      <c r="N49" s="172"/>
      <c r="O49" s="172"/>
      <c r="P49" s="172"/>
      <c r="Q49" s="168"/>
      <c r="R49" s="168"/>
      <c r="S49" s="168"/>
      <c r="T49" s="168"/>
      <c r="U49" s="168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</row>
    <row r="50" spans="1:39" x14ac:dyDescent="0.25">
      <c r="A50" s="168"/>
      <c r="B50" s="168"/>
      <c r="C50" s="168"/>
      <c r="D50" s="168"/>
      <c r="E50" s="168"/>
      <c r="F50" s="168"/>
      <c r="G50" s="168"/>
      <c r="H50" s="168"/>
      <c r="I50" s="159"/>
      <c r="J50" s="159"/>
      <c r="K50" s="159"/>
      <c r="L50" s="159"/>
      <c r="M50" s="172"/>
      <c r="N50" s="172"/>
      <c r="O50" s="172"/>
      <c r="P50" s="172"/>
      <c r="Q50" s="168"/>
      <c r="R50" s="168"/>
      <c r="S50" s="168"/>
      <c r="T50" s="168"/>
      <c r="U50" s="168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</row>
    <row r="51" spans="1:39" x14ac:dyDescent="0.25">
      <c r="A51" s="175" t="s">
        <v>67</v>
      </c>
      <c r="B51" s="175"/>
      <c r="C51" s="175"/>
      <c r="D51" s="168"/>
      <c r="E51" s="174" t="s">
        <v>68</v>
      </c>
      <c r="F51" s="174"/>
      <c r="G51" s="174"/>
      <c r="H51" s="174"/>
      <c r="I51" s="174"/>
      <c r="J51" s="174" t="s">
        <v>69</v>
      </c>
      <c r="K51" s="174"/>
      <c r="L51" s="174"/>
      <c r="M51" s="174"/>
      <c r="N51" s="174"/>
      <c r="O51" s="174"/>
      <c r="P51" s="172"/>
      <c r="Q51" s="168"/>
      <c r="R51" s="168"/>
      <c r="S51" s="168"/>
      <c r="T51" s="168"/>
      <c r="U51" s="168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</row>
    <row r="52" spans="1:39" x14ac:dyDescent="0.25">
      <c r="A52" s="173" t="s">
        <v>70</v>
      </c>
      <c r="B52" s="173"/>
      <c r="C52" s="173"/>
      <c r="D52" s="168"/>
      <c r="E52" s="173">
        <v>10301064</v>
      </c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2"/>
      <c r="Q52" s="168"/>
      <c r="R52" s="168"/>
      <c r="S52" s="168"/>
      <c r="T52" s="168"/>
      <c r="U52" s="168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</row>
    <row r="53" spans="1:39" x14ac:dyDescent="0.25">
      <c r="A53" s="173" t="s">
        <v>71</v>
      </c>
      <c r="B53" s="173"/>
      <c r="C53" s="173"/>
      <c r="D53" s="168"/>
      <c r="E53" s="173">
        <v>10303086</v>
      </c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2"/>
      <c r="Q53" s="168"/>
      <c r="R53" s="168"/>
      <c r="S53" s="168"/>
      <c r="T53" s="168"/>
      <c r="U53" s="168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</row>
    <row r="54" spans="1:39" x14ac:dyDescent="0.25">
      <c r="A54" s="173"/>
      <c r="B54" s="173"/>
      <c r="C54" s="173"/>
      <c r="D54" s="168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2"/>
      <c r="Q54" s="168"/>
      <c r="R54" s="168"/>
      <c r="S54" s="168"/>
      <c r="T54" s="168"/>
      <c r="U54" s="168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</row>
    <row r="55" spans="1:39" x14ac:dyDescent="0.25">
      <c r="A55" s="173" t="s">
        <v>72</v>
      </c>
      <c r="B55" s="173"/>
      <c r="C55" s="173"/>
      <c r="D55" s="168"/>
      <c r="E55" s="173">
        <v>10702118</v>
      </c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2"/>
      <c r="Q55" s="168"/>
      <c r="R55" s="168"/>
      <c r="S55" s="168"/>
      <c r="T55" s="168"/>
      <c r="U55" s="168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</row>
    <row r="56" spans="1:39" x14ac:dyDescent="0.25">
      <c r="A56" s="168"/>
      <c r="B56" s="168"/>
      <c r="C56" s="168"/>
      <c r="D56" s="168"/>
      <c r="E56" s="173"/>
      <c r="F56" s="173"/>
      <c r="G56" s="173"/>
      <c r="H56" s="173"/>
      <c r="I56" s="173"/>
      <c r="J56" s="159"/>
      <c r="K56" s="159"/>
      <c r="L56" s="159"/>
      <c r="M56" s="172"/>
      <c r="N56" s="172"/>
      <c r="O56" s="172"/>
      <c r="P56" s="172"/>
      <c r="Q56" s="168"/>
      <c r="R56" s="168"/>
      <c r="S56" s="168"/>
      <c r="T56" s="168"/>
      <c r="U56" s="168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</row>
    <row r="57" spans="1:39" x14ac:dyDescent="0.25">
      <c r="A57" s="168"/>
      <c r="B57" s="168"/>
      <c r="C57" s="168"/>
      <c r="D57" s="168"/>
      <c r="E57" s="168"/>
      <c r="F57" s="168"/>
      <c r="G57" s="168"/>
      <c r="H57" s="168"/>
      <c r="I57" s="159"/>
      <c r="J57" s="159"/>
      <c r="K57" s="159"/>
      <c r="L57" s="159"/>
      <c r="M57" s="172"/>
      <c r="N57" s="172"/>
      <c r="O57" s="172"/>
      <c r="P57" s="172"/>
      <c r="Q57" s="168"/>
      <c r="R57" s="168"/>
      <c r="S57" s="168"/>
      <c r="T57" s="168"/>
      <c r="U57" s="168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</row>
    <row r="58" spans="1:39" x14ac:dyDescent="0.25">
      <c r="A58" s="176" t="s">
        <v>73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59"/>
      <c r="AK58" s="159"/>
      <c r="AL58" s="159"/>
      <c r="AM58" s="159"/>
    </row>
    <row r="59" spans="1:39" x14ac:dyDescent="0.25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59"/>
      <c r="AK59" s="159"/>
      <c r="AL59" s="159"/>
      <c r="AM59" s="159"/>
    </row>
    <row r="60" spans="1:39" ht="15.75" thickBot="1" x14ac:dyDescent="0.3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</row>
    <row r="61" spans="1:39" ht="15.75" thickBot="1" x14ac:dyDescent="0.3">
      <c r="A61" s="187" t="s">
        <v>74</v>
      </c>
      <c r="B61" s="188"/>
      <c r="C61" s="187" t="s">
        <v>69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8"/>
      <c r="W61" s="187" t="s">
        <v>75</v>
      </c>
      <c r="X61" s="188"/>
      <c r="Y61" s="187" t="s">
        <v>76</v>
      </c>
      <c r="Z61" s="189"/>
      <c r="AA61" s="189"/>
      <c r="AB61" s="189"/>
      <c r="AC61" s="189"/>
      <c r="AD61" s="188"/>
      <c r="AE61" s="187" t="s">
        <v>77</v>
      </c>
      <c r="AF61" s="189"/>
      <c r="AG61" s="188"/>
      <c r="AH61" s="187" t="s">
        <v>78</v>
      </c>
      <c r="AI61" s="189"/>
      <c r="AJ61" s="189"/>
      <c r="AK61" s="189"/>
      <c r="AL61" s="189"/>
      <c r="AM61" s="188"/>
    </row>
    <row r="62" spans="1:39" ht="15.75" thickBot="1" x14ac:dyDescent="0.3">
      <c r="A62" s="178">
        <v>1</v>
      </c>
      <c r="B62" s="179"/>
      <c r="C62" s="180" t="s">
        <v>79</v>
      </c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2"/>
      <c r="W62" s="178">
        <v>1</v>
      </c>
      <c r="X62" s="179"/>
      <c r="Y62" s="178" t="s">
        <v>80</v>
      </c>
      <c r="Z62" s="183"/>
      <c r="AA62" s="183"/>
      <c r="AB62" s="183"/>
      <c r="AC62" s="183"/>
      <c r="AD62" s="179"/>
      <c r="AE62" s="184" t="s">
        <v>81</v>
      </c>
      <c r="AF62" s="185"/>
      <c r="AG62" s="186"/>
      <c r="AH62" s="184" t="s">
        <v>81</v>
      </c>
      <c r="AI62" s="185"/>
      <c r="AJ62" s="185"/>
      <c r="AK62" s="185"/>
      <c r="AL62" s="185"/>
      <c r="AM62" s="186"/>
    </row>
    <row r="63" spans="1:39" x14ac:dyDescent="0.25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3" t="s">
        <v>82</v>
      </c>
      <c r="AE63" s="193"/>
      <c r="AF63" s="193"/>
      <c r="AG63" s="193"/>
      <c r="AH63" s="193"/>
      <c r="AI63" s="193"/>
      <c r="AJ63" s="193"/>
      <c r="AK63" s="193"/>
      <c r="AL63" s="193"/>
      <c r="AM63" s="193"/>
    </row>
    <row r="64" spans="1:39" x14ac:dyDescent="0.25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</row>
    <row r="65" spans="1:39" x14ac:dyDescent="0.2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94" t="s">
        <v>83</v>
      </c>
      <c r="T65" s="194"/>
      <c r="U65" s="194"/>
      <c r="V65" s="194"/>
      <c r="W65" s="194"/>
      <c r="X65" s="194"/>
      <c r="Y65" s="194"/>
      <c r="Z65" s="194"/>
      <c r="AA65" s="12"/>
      <c r="AB65" s="195" t="s">
        <v>84</v>
      </c>
      <c r="AC65" s="195"/>
      <c r="AD65" s="195"/>
      <c r="AE65" s="195"/>
      <c r="AF65" s="195"/>
      <c r="AG65" s="195"/>
      <c r="AH65" s="195"/>
      <c r="AI65" s="195"/>
      <c r="AJ65" s="195"/>
      <c r="AK65" s="159"/>
      <c r="AL65" s="159"/>
      <c r="AM65" s="159"/>
    </row>
    <row r="66" spans="1:39" x14ac:dyDescent="0.2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90" t="s">
        <v>85</v>
      </c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59"/>
      <c r="AM66" s="159"/>
    </row>
    <row r="67" spans="1:39" x14ac:dyDescent="0.2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91" t="s">
        <v>86</v>
      </c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59"/>
      <c r="AM67" s="159"/>
    </row>
    <row r="68" spans="1:39" x14ac:dyDescent="0.2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</row>
  </sheetData>
  <mergeCells count="144">
    <mergeCell ref="A68:AM68"/>
    <mergeCell ref="A66:M66"/>
    <mergeCell ref="N66:AK66"/>
    <mergeCell ref="AL66:AM66"/>
    <mergeCell ref="A67:J67"/>
    <mergeCell ref="K67:AK67"/>
    <mergeCell ref="AL67:AM67"/>
    <mergeCell ref="A63:AC63"/>
    <mergeCell ref="AD63:AM63"/>
    <mergeCell ref="A64:AM64"/>
    <mergeCell ref="A65:R65"/>
    <mergeCell ref="S65:Z65"/>
    <mergeCell ref="AB65:AJ65"/>
    <mergeCell ref="AK65:AM65"/>
    <mergeCell ref="A62:B62"/>
    <mergeCell ref="C62:V62"/>
    <mergeCell ref="W62:X62"/>
    <mergeCell ref="Y62:AD62"/>
    <mergeCell ref="AE62:AG62"/>
    <mergeCell ref="AH62:AM62"/>
    <mergeCell ref="A61:B61"/>
    <mergeCell ref="C61:V61"/>
    <mergeCell ref="W61:X61"/>
    <mergeCell ref="Y61:AD61"/>
    <mergeCell ref="AE61:AG61"/>
    <mergeCell ref="AH61:AM61"/>
    <mergeCell ref="V57:AM57"/>
    <mergeCell ref="A58:AI59"/>
    <mergeCell ref="AJ58:AM58"/>
    <mergeCell ref="AJ59:AM59"/>
    <mergeCell ref="A60:AM60"/>
    <mergeCell ref="E54:I54"/>
    <mergeCell ref="E55:I55"/>
    <mergeCell ref="E56:I56"/>
    <mergeCell ref="J52:O55"/>
    <mergeCell ref="V52:AM55"/>
    <mergeCell ref="A56:D56"/>
    <mergeCell ref="J56:L56"/>
    <mergeCell ref="M56:P57"/>
    <mergeCell ref="V56:AM56"/>
    <mergeCell ref="A57:H57"/>
    <mergeCell ref="E51:I51"/>
    <mergeCell ref="J51:O51"/>
    <mergeCell ref="P51:P55"/>
    <mergeCell ref="V51:AM51"/>
    <mergeCell ref="A52:C52"/>
    <mergeCell ref="A53:C53"/>
    <mergeCell ref="A54:C54"/>
    <mergeCell ref="A55:C55"/>
    <mergeCell ref="E52:I52"/>
    <mergeCell ref="E53:I53"/>
    <mergeCell ref="Q48:U57"/>
    <mergeCell ref="V48:AM48"/>
    <mergeCell ref="A49:H50"/>
    <mergeCell ref="I49:L49"/>
    <mergeCell ref="M49:P50"/>
    <mergeCell ref="V49:AM49"/>
    <mergeCell ref="I50:L50"/>
    <mergeCell ref="V50:AM50"/>
    <mergeCell ref="A51:C51"/>
    <mergeCell ref="D51:D55"/>
    <mergeCell ref="A30:P48"/>
    <mergeCell ref="Q30:S30"/>
    <mergeCell ref="T30:AM30"/>
    <mergeCell ref="I57:L57"/>
    <mergeCell ref="Q44:U44"/>
    <mergeCell ref="Q45:U45"/>
    <mergeCell ref="Q46:U46"/>
    <mergeCell ref="Q47:U47"/>
    <mergeCell ref="V31:AM45"/>
    <mergeCell ref="V46:AM46"/>
    <mergeCell ref="V47:AM47"/>
    <mergeCell ref="Q38:U38"/>
    <mergeCell ref="Q39:U39"/>
    <mergeCell ref="Q40:U40"/>
    <mergeCell ref="Q41:U41"/>
    <mergeCell ref="Q42:U42"/>
    <mergeCell ref="Q43:U43"/>
    <mergeCell ref="Q31:U31"/>
    <mergeCell ref="Q32:U32"/>
    <mergeCell ref="Q33:U33"/>
    <mergeCell ref="Q34:U34"/>
    <mergeCell ref="Q35:U35"/>
    <mergeCell ref="Q36:U36"/>
    <mergeCell ref="Q37:U37"/>
    <mergeCell ref="T26:AM26"/>
    <mergeCell ref="F27:H27"/>
    <mergeCell ref="I27:L27"/>
    <mergeCell ref="T27:AM27"/>
    <mergeCell ref="A28:H28"/>
    <mergeCell ref="A29:H29"/>
    <mergeCell ref="I28:L29"/>
    <mergeCell ref="T28:AM29"/>
    <mergeCell ref="A22:T22"/>
    <mergeCell ref="U22:AM22"/>
    <mergeCell ref="A23:L23"/>
    <mergeCell ref="M23:S29"/>
    <mergeCell ref="U23:AM23"/>
    <mergeCell ref="A24:E27"/>
    <mergeCell ref="F24:L24"/>
    <mergeCell ref="U24:AM24"/>
    <mergeCell ref="F25:K26"/>
    <mergeCell ref="T25:AM25"/>
    <mergeCell ref="AI13:AM13"/>
    <mergeCell ref="A17:F17"/>
    <mergeCell ref="G17:AL20"/>
    <mergeCell ref="A18:F19"/>
    <mergeCell ref="A20:F20"/>
    <mergeCell ref="A21:N21"/>
    <mergeCell ref="O21:AB21"/>
    <mergeCell ref="AC21:AM21"/>
    <mergeCell ref="A14:Y14"/>
    <mergeCell ref="Z14:AE15"/>
    <mergeCell ref="AF14:AG15"/>
    <mergeCell ref="AH14:AM14"/>
    <mergeCell ref="A15:G16"/>
    <mergeCell ref="H15:W16"/>
    <mergeCell ref="X15:Y15"/>
    <mergeCell ref="AH15:AM15"/>
    <mergeCell ref="X16:AM16"/>
    <mergeCell ref="AC7:AM8"/>
    <mergeCell ref="Y8:AB8"/>
    <mergeCell ref="Z9:AB9"/>
    <mergeCell ref="AC9:AM9"/>
    <mergeCell ref="A10:Q10"/>
    <mergeCell ref="Y10:AM10"/>
    <mergeCell ref="A1:Q1"/>
    <mergeCell ref="R1:X12"/>
    <mergeCell ref="Z1:AB4"/>
    <mergeCell ref="AC1:AM3"/>
    <mergeCell ref="B2:Q9"/>
    <mergeCell ref="AC4:AM4"/>
    <mergeCell ref="Z5:AB6"/>
    <mergeCell ref="AC5:AM5"/>
    <mergeCell ref="AC6:AM6"/>
    <mergeCell ref="Z7:AB7"/>
    <mergeCell ref="A11:Q11"/>
    <mergeCell ref="Z11:AB11"/>
    <mergeCell ref="AC11:AM11"/>
    <mergeCell ref="A12:Q12"/>
    <mergeCell ref="Z12:AF13"/>
    <mergeCell ref="AG12:AH13"/>
    <mergeCell ref="AI12:AM12"/>
    <mergeCell ref="A13:Y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Дверь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2022-05-19T09:34:23Z</dcterms:modified>
  <cp:category/>
  <cp:contentStatus/>
</cp:coreProperties>
</file>