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8_{2D3CE83F-8583-EC49-BF92-E073EBBD0CDB}" xr6:coauthVersionLast="47" xr6:coauthVersionMax="47" xr10:uidLastSave="{00000000-0000-0000-0000-000000000000}"/>
  <bookViews>
    <workbookView xWindow="0" yWindow="0" windowWidth="20490" windowHeight="7455" tabRatio="596" xr2:uid="{00000000-000D-0000-FFFF-FFFF00000000}"/>
  </bookViews>
  <sheets>
    <sheet name="2021" sheetId="3" r:id="rId1"/>
    <sheet name="Лист1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3" l="1"/>
  <c r="E57" i="3"/>
  <c r="D4" i="3"/>
  <c r="D51" i="3"/>
  <c r="E51" i="3"/>
  <c r="D52" i="3"/>
  <c r="E52" i="3"/>
  <c r="D53" i="3"/>
  <c r="E53" i="3"/>
  <c r="D54" i="3"/>
  <c r="E54" i="3"/>
  <c r="D55" i="3"/>
  <c r="E55" i="3"/>
  <c r="D56" i="3"/>
  <c r="E56" i="3"/>
  <c r="D40" i="3"/>
  <c r="E40" i="3"/>
  <c r="D41" i="3"/>
  <c r="E41" i="3"/>
  <c r="D42" i="3"/>
  <c r="D43" i="3"/>
  <c r="E43" i="3"/>
  <c r="D44" i="3"/>
  <c r="E44" i="3"/>
  <c r="D45" i="3"/>
  <c r="D46" i="3"/>
  <c r="E46" i="3"/>
  <c r="D47" i="3"/>
  <c r="E47" i="3"/>
  <c r="D32" i="3"/>
  <c r="E32" i="3"/>
  <c r="D35" i="3"/>
  <c r="E35" i="3"/>
  <c r="D37" i="3"/>
  <c r="E37" i="3"/>
  <c r="D38" i="3"/>
  <c r="E38" i="3"/>
  <c r="D39" i="3"/>
  <c r="E39" i="3"/>
  <c r="D26" i="3"/>
  <c r="E26" i="3"/>
  <c r="D27" i="3"/>
  <c r="D28" i="3"/>
  <c r="D29" i="3"/>
  <c r="E29" i="3"/>
  <c r="D30" i="3"/>
  <c r="E30" i="3"/>
  <c r="D31" i="3"/>
  <c r="E31" i="3"/>
  <c r="D24" i="3"/>
  <c r="D18" i="3"/>
  <c r="E18" i="3"/>
  <c r="D19" i="3"/>
  <c r="E19" i="3"/>
  <c r="D20" i="3"/>
  <c r="E20" i="3"/>
  <c r="E42" i="3"/>
  <c r="E45" i="3"/>
  <c r="E24" i="3"/>
  <c r="E27" i="3"/>
  <c r="E28" i="3"/>
  <c r="C17" i="3"/>
  <c r="D17" i="3"/>
  <c r="E17" i="3"/>
  <c r="C11" i="3"/>
  <c r="D11" i="3"/>
  <c r="E11" i="3"/>
  <c r="C14" i="3"/>
  <c r="D14" i="3"/>
  <c r="E14" i="3"/>
  <c r="C16" i="3"/>
  <c r="D16" i="3"/>
  <c r="E16" i="3"/>
  <c r="C15" i="3"/>
  <c r="D15" i="3"/>
  <c r="E15" i="3"/>
  <c r="C10" i="3"/>
  <c r="C12" i="3"/>
  <c r="D12" i="3"/>
  <c r="E12" i="3"/>
  <c r="C13" i="3"/>
  <c r="D13" i="3"/>
  <c r="E13" i="3"/>
  <c r="D50" i="3"/>
  <c r="C58" i="3"/>
  <c r="C23" i="3"/>
  <c r="D23" i="3"/>
  <c r="E23" i="3"/>
  <c r="C21" i="3"/>
  <c r="D21" i="3"/>
  <c r="E21" i="3"/>
  <c r="C22" i="3"/>
  <c r="D22" i="3"/>
  <c r="E22" i="3"/>
  <c r="E50" i="3"/>
  <c r="C48" i="3"/>
  <c r="D10" i="3"/>
  <c r="D48" i="3"/>
  <c r="E10" i="3"/>
  <c r="E48" i="3"/>
  <c r="E3" i="3"/>
  <c r="D3" i="3"/>
  <c r="D5" i="3"/>
  <c r="D6" i="3"/>
</calcChain>
</file>

<file path=xl/sharedStrings.xml><?xml version="1.0" encoding="utf-8"?>
<sst xmlns="http://schemas.openxmlformats.org/spreadsheetml/2006/main" count="83" uniqueCount="79">
  <si>
    <t>I.</t>
  </si>
  <si>
    <t>ДОХОД</t>
  </si>
  <si>
    <t>год</t>
  </si>
  <si>
    <t>месяц</t>
  </si>
  <si>
    <t>1</t>
  </si>
  <si>
    <t>2</t>
  </si>
  <si>
    <t>II.</t>
  </si>
  <si>
    <t>РАСХОД</t>
  </si>
  <si>
    <t>1.</t>
  </si>
  <si>
    <t>ЧЛЕНСКИЙ ВЗНОС</t>
  </si>
  <si>
    <t>1.1.</t>
  </si>
  <si>
    <t>1.4.</t>
  </si>
  <si>
    <t>Хозяйственные расходы, инвентарь</t>
  </si>
  <si>
    <t>ЦЕЛЕВОЙ ВЗНОС</t>
  </si>
  <si>
    <t xml:space="preserve">закупка дров для сторожей </t>
  </si>
  <si>
    <t>1.2</t>
  </si>
  <si>
    <t>Услуги поставщиков</t>
  </si>
  <si>
    <t>Почтовые и  канцелярские расходы, ведение бухгалтерии</t>
  </si>
  <si>
    <t>1.3</t>
  </si>
  <si>
    <t>Итого</t>
  </si>
  <si>
    <t>Оплата труда, налоги, возмещения, в том числе:</t>
  </si>
  <si>
    <t>общая сумма</t>
  </si>
  <si>
    <t>с участка в год</t>
  </si>
  <si>
    <t>с участка в месяц</t>
  </si>
  <si>
    <t>Оплата Мобильной связи, в том числе:</t>
  </si>
  <si>
    <t xml:space="preserve">Услуги банка </t>
  </si>
  <si>
    <t>Оплата интернета в помещении правления 12 мес.+ сайт</t>
  </si>
  <si>
    <t>Информационный центр - годовая поддержка электронной подписи</t>
  </si>
  <si>
    <t xml:space="preserve">Вывоз ТБО 12 мес. </t>
  </si>
  <si>
    <t>Инженерно-технический работник  15000.00 х12 мес.</t>
  </si>
  <si>
    <t>Электронная сдача отчетности, лицензия на год</t>
  </si>
  <si>
    <t>приобретение расходных и хозяйственных материалов: перчаток, мешков для сбора мусора, лопат, ламп, автоматов и т.д.</t>
  </si>
  <si>
    <t>Аренда "1С:Бухгалтерия.СНТ" - 2 рабочих места</t>
  </si>
  <si>
    <t>Сторожам МТС - тариф 550 в мес.</t>
  </si>
  <si>
    <t>Размер взносов за год с одного участка (800 кв.м)</t>
  </si>
  <si>
    <t>Ежегодный взнос на основании сметы (целевой) с участка (800 кв.м)</t>
  </si>
  <si>
    <t>Ежемесячный взнос на основании сметы (членский) с участка (800 кв.м)</t>
  </si>
  <si>
    <t>Приходно - расходная смета на 2021г</t>
  </si>
  <si>
    <t>Электрик 15000.00 х12 мес.</t>
  </si>
  <si>
    <t>Установка оголовка на скважине № 2</t>
  </si>
  <si>
    <t>Установка шкафа управления насосами</t>
  </si>
  <si>
    <t>Реконструкция помещения насосной станции</t>
  </si>
  <si>
    <t>ИТОГО запланированный доход с 435 участков на 2021 год</t>
  </si>
  <si>
    <t>1.5</t>
  </si>
  <si>
    <t>Работы</t>
  </si>
  <si>
    <t>Благоустройство мест общего пользования: покос травы,вырубка деревьев под линиями электропередач</t>
  </si>
  <si>
    <t>Председатель Товарищества  40000.00 х12 мес.</t>
  </si>
  <si>
    <t>1.6</t>
  </si>
  <si>
    <t>Юридические услуги</t>
  </si>
  <si>
    <t>Ремонт центрального водопровода</t>
  </si>
  <si>
    <t>ком. предложение</t>
  </si>
  <si>
    <t>Возмещение потребленной электроэнергии и технологических потерь общего пользования  (КПП, правление, уличное освещение, насосная, домик рабочего)</t>
  </si>
  <si>
    <t>Услуги юриста</t>
  </si>
  <si>
    <t>Шкаф катодно-анодной защиты УКЗТ-АС ОПЕ 0.3 У1 трубопровода</t>
  </si>
  <si>
    <t xml:space="preserve"> Ремонт  дорог</t>
  </si>
  <si>
    <t>Выполнение условий пользования недрами Лицензии МСК 91448 ВЭ от 21.05.2020г. Ком.предложение Геодин</t>
  </si>
  <si>
    <t>Установка контрольных электросчетчиков</t>
  </si>
  <si>
    <t>Тракторист 20000.00 х12 мес.</t>
  </si>
  <si>
    <t>Разнорабочий 30000.00 х12 мес.</t>
  </si>
  <si>
    <t xml:space="preserve">ООО" Геодин" работы по скважине в соответствии с договором №434/20 от 11.12.2020+сдача ежекварт.отчетности по воде </t>
  </si>
  <si>
    <t>ком.предложение</t>
  </si>
  <si>
    <t xml:space="preserve">Договор </t>
  </si>
  <si>
    <t>Расчеты гл.инженера</t>
  </si>
  <si>
    <t>Договора ГПХ</t>
  </si>
  <si>
    <t xml:space="preserve">Непредвиденные  аварийные ситуации </t>
  </si>
  <si>
    <t>Подготовка паспорта отходов</t>
  </si>
  <si>
    <t>Сторож-вахтер 4 человека смена-2300 р*30 х12 мес.+отпускные (4*17000)</t>
  </si>
  <si>
    <t>налоги в ФСС, ПФ     ( 30,2% )</t>
  </si>
  <si>
    <t>Служебные поездки</t>
  </si>
  <si>
    <t>закупка ГСМ  и ТО (трактор)</t>
  </si>
  <si>
    <t>Приобретение нового МФУ</t>
  </si>
  <si>
    <t>Отчет в кадастр отходов за 2020г</t>
  </si>
  <si>
    <t>Бухгалтер +кадровик 30000.00 х12 мес.</t>
  </si>
  <si>
    <t>Утверждено на заседании правления  СНТ «Прогресс-96»</t>
  </si>
  <si>
    <r>
      <t>протокол No 3  от «</t>
    </r>
    <r>
      <rPr>
        <u/>
        <sz val="11"/>
        <color theme="1"/>
        <rFont val="Times New Roman"/>
        <family val="1"/>
      </rPr>
      <t>30</t>
    </r>
    <r>
      <rPr>
        <sz val="11"/>
        <color theme="1"/>
        <rFont val="Times New Roman"/>
        <family val="1"/>
      </rPr>
      <t xml:space="preserve">» </t>
    </r>
    <r>
      <rPr>
        <u/>
        <sz val="11"/>
        <color theme="1"/>
        <rFont val="Times New Roman"/>
        <family val="1"/>
      </rPr>
      <t>апреля</t>
    </r>
    <r>
      <rPr>
        <sz val="11"/>
        <color theme="1"/>
        <rFont val="Times New Roman"/>
        <family val="1"/>
      </rPr>
      <t xml:space="preserve"> 2021  года</t>
    </r>
  </si>
  <si>
    <t>Разнорабочему(Михаилу) МТС - тариф 550 в мес.</t>
  </si>
  <si>
    <t>Канцелярские товары: тонер 6 шт.х450.00, бумага, папки архивные и пр.</t>
  </si>
  <si>
    <t>Возмещение транспортного налога (трактор)</t>
  </si>
  <si>
    <t>Возмещение  Председателю и Бухгалтеру( 400х12 мес.)*2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</si>
</sst>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&quot;р.&quot;"/>
    <numFmt numFmtId="167" formatCode="#,##0.00\ &quot;₽&quot;"/>
    <numFmt numFmtId="168" formatCode="_-* #,##0_р_._-;\-* #,##0_р_._-;_-* &quot;-&quot;??_р_._-;_-@_-"/>
    <numFmt numFmtId="169" formatCode="_-* #,##0\ _₽_-;\-* #,##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5" fillId="0" borderId="1" xfId="0" applyNumberFormat="1" applyFont="1" applyBorder="1"/>
    <xf numFmtId="2" fontId="7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/>
    <xf numFmtId="166" fontId="8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top"/>
    </xf>
    <xf numFmtId="0" fontId="2" fillId="4" borderId="0" xfId="0" applyFont="1" applyFill="1"/>
    <xf numFmtId="2" fontId="2" fillId="0" borderId="0" xfId="0" applyNumberFormat="1" applyFont="1"/>
    <xf numFmtId="0" fontId="13" fillId="0" borderId="1" xfId="0" applyFont="1" applyBorder="1" applyAlignment="1">
      <alignment horizontal="left" vertical="center" wrapText="1"/>
    </xf>
    <xf numFmtId="167" fontId="2" fillId="0" borderId="0" xfId="0" applyNumberFormat="1" applyFont="1"/>
    <xf numFmtId="2" fontId="4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right" vertical="center" wrapText="1"/>
    </xf>
    <xf numFmtId="165" fontId="3" fillId="2" borderId="1" xfId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2" fillId="0" borderId="0" xfId="0" applyFont="1" applyBorder="1"/>
    <xf numFmtId="164" fontId="2" fillId="0" borderId="0" xfId="0" applyNumberFormat="1" applyFont="1"/>
    <xf numFmtId="168" fontId="3" fillId="2" borderId="1" xfId="0" applyNumberFormat="1" applyFont="1" applyFill="1" applyBorder="1" applyAlignment="1">
      <alignment horizontal="right" vertical="center" wrapText="1"/>
    </xf>
    <xf numFmtId="169" fontId="3" fillId="5" borderId="1" xfId="1" applyNumberFormat="1" applyFont="1" applyFill="1" applyBorder="1" applyAlignment="1">
      <alignment horizontal="right" vertical="center" wrapText="1"/>
    </xf>
    <xf numFmtId="169" fontId="3" fillId="5" borderId="1" xfId="0" applyNumberFormat="1" applyFont="1" applyFill="1" applyBorder="1" applyAlignment="1">
      <alignment horizontal="right" vertical="center" wrapText="1"/>
    </xf>
    <xf numFmtId="169" fontId="3" fillId="2" borderId="1" xfId="1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69" fontId="8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9" fontId="2" fillId="0" borderId="5" xfId="0" applyNumberFormat="1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8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FFFFFF"/>
      <color rgb="FFFFFF99"/>
      <color rgb="FF0000FF"/>
      <color rgb="FF330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topLeftCell="A41" workbookViewId="0">
      <selection activeCell="A22" sqref="A22:XFD22"/>
    </sheetView>
  </sheetViews>
  <sheetFormatPr defaultColWidth="8.875" defaultRowHeight="21" x14ac:dyDescent="0.25"/>
  <cols>
    <col min="1" max="1" width="5.91796875" style="17" bestFit="1" customWidth="1"/>
    <col min="2" max="2" width="54.75" style="3" customWidth="1"/>
    <col min="3" max="3" width="20.71484375" style="3" customWidth="1"/>
    <col min="4" max="4" width="23.40625" style="3" customWidth="1"/>
    <col min="5" max="5" width="14.66015625" style="16" customWidth="1"/>
    <col min="6" max="6" width="19.234375" style="4" customWidth="1"/>
    <col min="7" max="7" width="22.328125" style="4" bestFit="1" customWidth="1"/>
    <col min="8" max="12" width="8.875" style="4"/>
    <col min="13" max="13" width="16.27734375" style="4" customWidth="1"/>
    <col min="14" max="16384" width="8.875" style="4"/>
  </cols>
  <sheetData>
    <row r="1" spans="1:10" x14ac:dyDescent="0.25">
      <c r="A1" s="96" t="s">
        <v>37</v>
      </c>
      <c r="B1" s="97"/>
      <c r="C1" s="97"/>
      <c r="D1" s="97"/>
      <c r="E1" s="97"/>
    </row>
    <row r="2" spans="1:10" ht="30" customHeight="1" x14ac:dyDescent="0.25">
      <c r="A2" s="5" t="s">
        <v>0</v>
      </c>
      <c r="B2" s="98" t="s">
        <v>1</v>
      </c>
      <c r="C2" s="99"/>
      <c r="D2" s="19" t="s">
        <v>2</v>
      </c>
      <c r="E2" s="19" t="s">
        <v>3</v>
      </c>
    </row>
    <row r="3" spans="1:10" ht="45.6" customHeight="1" x14ac:dyDescent="0.25">
      <c r="A3" s="31" t="s">
        <v>4</v>
      </c>
      <c r="B3" s="100" t="s">
        <v>36</v>
      </c>
      <c r="C3" s="101"/>
      <c r="D3" s="63">
        <f>E3*12</f>
        <v>14043.045977011494</v>
      </c>
      <c r="E3" s="64">
        <f>E48</f>
        <v>1170.2538314176245</v>
      </c>
    </row>
    <row r="4" spans="1:10" ht="45.6" customHeight="1" x14ac:dyDescent="0.25">
      <c r="A4" s="31" t="s">
        <v>5</v>
      </c>
      <c r="B4" s="100" t="s">
        <v>35</v>
      </c>
      <c r="C4" s="101"/>
      <c r="D4" s="65">
        <f>D58</f>
        <v>2900</v>
      </c>
      <c r="E4" s="58"/>
    </row>
    <row r="5" spans="1:10" ht="33" customHeight="1" x14ac:dyDescent="0.25">
      <c r="A5" s="40"/>
      <c r="B5" s="102" t="s">
        <v>34</v>
      </c>
      <c r="C5" s="103"/>
      <c r="D5" s="66">
        <f>E3*12+D4</f>
        <v>16943.045977011494</v>
      </c>
      <c r="E5" s="59"/>
    </row>
    <row r="6" spans="1:10" ht="45.6" customHeight="1" x14ac:dyDescent="0.25">
      <c r="A6" s="94" t="s">
        <v>42</v>
      </c>
      <c r="B6" s="95"/>
      <c r="C6" s="95"/>
      <c r="D6" s="46">
        <f>D5*435</f>
        <v>7370225</v>
      </c>
      <c r="E6" s="6"/>
    </row>
    <row r="7" spans="1:10" ht="36" x14ac:dyDescent="0.25">
      <c r="A7" s="21" t="s">
        <v>6</v>
      </c>
      <c r="B7" s="20" t="s">
        <v>7</v>
      </c>
      <c r="C7" s="39" t="s">
        <v>21</v>
      </c>
      <c r="D7" s="39" t="s">
        <v>22</v>
      </c>
      <c r="E7" s="22" t="s">
        <v>23</v>
      </c>
      <c r="G7" s="62"/>
    </row>
    <row r="8" spans="1:10" x14ac:dyDescent="0.25">
      <c r="A8" s="21" t="s">
        <v>8</v>
      </c>
      <c r="B8" s="23" t="s">
        <v>9</v>
      </c>
      <c r="C8" s="39"/>
      <c r="D8" s="39"/>
      <c r="E8" s="22"/>
    </row>
    <row r="9" spans="1:10" x14ac:dyDescent="0.25">
      <c r="A9" s="21" t="s">
        <v>10</v>
      </c>
      <c r="B9" s="23" t="s">
        <v>20</v>
      </c>
      <c r="C9" s="24"/>
      <c r="D9" s="26"/>
      <c r="E9" s="29"/>
    </row>
    <row r="10" spans="1:10" ht="64.150000000000006" customHeight="1" x14ac:dyDescent="0.25">
      <c r="A10" s="32"/>
      <c r="B10" s="12" t="s">
        <v>46</v>
      </c>
      <c r="C10" s="7">
        <f>40000*12</f>
        <v>480000</v>
      </c>
      <c r="D10" s="7">
        <f>C10/435</f>
        <v>1103.4482758620691</v>
      </c>
      <c r="E10" s="7">
        <f>D10/12</f>
        <v>91.954022988505756</v>
      </c>
    </row>
    <row r="11" spans="1:10" x14ac:dyDescent="0.25">
      <c r="A11" s="32"/>
      <c r="B11" s="12" t="s">
        <v>72</v>
      </c>
      <c r="C11" s="7">
        <f>30000*12</f>
        <v>360000</v>
      </c>
      <c r="D11" s="7">
        <f t="shared" ref="D11:D38" si="0">C11/435</f>
        <v>827.58620689655174</v>
      </c>
      <c r="E11" s="7">
        <f t="shared" ref="E11:E47" si="1">D11/12</f>
        <v>68.965517241379317</v>
      </c>
      <c r="F11" s="50"/>
    </row>
    <row r="12" spans="1:10" ht="36" x14ac:dyDescent="0.25">
      <c r="A12" s="32"/>
      <c r="B12" s="12" t="s">
        <v>29</v>
      </c>
      <c r="C12" s="7">
        <f>15000*12</f>
        <v>180000</v>
      </c>
      <c r="D12" s="7">
        <f t="shared" si="0"/>
        <v>413.79310344827587</v>
      </c>
      <c r="E12" s="7">
        <f t="shared" si="1"/>
        <v>34.482758620689658</v>
      </c>
    </row>
    <row r="13" spans="1:10" x14ac:dyDescent="0.25">
      <c r="A13" s="32"/>
      <c r="B13" s="55" t="s">
        <v>38</v>
      </c>
      <c r="C13" s="7">
        <f>15000*12</f>
        <v>180000</v>
      </c>
      <c r="D13" s="7">
        <f t="shared" si="0"/>
        <v>413.79310344827587</v>
      </c>
      <c r="E13" s="7">
        <f t="shared" si="1"/>
        <v>34.482758620689658</v>
      </c>
      <c r="F13" s="56"/>
      <c r="G13" s="56"/>
      <c r="H13" s="56"/>
      <c r="I13" s="56"/>
      <c r="J13" s="56"/>
    </row>
    <row r="14" spans="1:10" ht="36" x14ac:dyDescent="0.25">
      <c r="A14" s="32"/>
      <c r="B14" s="12" t="s">
        <v>66</v>
      </c>
      <c r="C14" s="7">
        <f>828000+68000</f>
        <v>896000</v>
      </c>
      <c r="D14" s="7">
        <f t="shared" si="0"/>
        <v>2059.7701149425288</v>
      </c>
      <c r="E14" s="7">
        <f t="shared" si="1"/>
        <v>171.64750957854406</v>
      </c>
    </row>
    <row r="15" spans="1:10" x14ac:dyDescent="0.25">
      <c r="A15" s="32"/>
      <c r="B15" s="12" t="s">
        <v>57</v>
      </c>
      <c r="C15" s="7">
        <f>20000*12</f>
        <v>240000</v>
      </c>
      <c r="D15" s="7">
        <f t="shared" si="0"/>
        <v>551.72413793103453</v>
      </c>
      <c r="E15" s="7">
        <f t="shared" si="1"/>
        <v>45.977011494252878</v>
      </c>
      <c r="F15" s="50"/>
    </row>
    <row r="16" spans="1:10" x14ac:dyDescent="0.25">
      <c r="A16" s="32"/>
      <c r="B16" s="12" t="s">
        <v>58</v>
      </c>
      <c r="C16" s="7">
        <f>30000*12</f>
        <v>360000</v>
      </c>
      <c r="D16" s="7">
        <f t="shared" si="0"/>
        <v>827.58620689655174</v>
      </c>
      <c r="E16" s="7">
        <f t="shared" si="1"/>
        <v>68.965517241379317</v>
      </c>
    </row>
    <row r="17" spans="1:9" x14ac:dyDescent="0.25">
      <c r="A17" s="32"/>
      <c r="B17" s="12" t="s">
        <v>67</v>
      </c>
      <c r="C17" s="7">
        <f>2696000*30.2%</f>
        <v>814192</v>
      </c>
      <c r="D17" s="7">
        <f>C17/435</f>
        <v>1871.7057471264368</v>
      </c>
      <c r="E17" s="7">
        <f t="shared" si="1"/>
        <v>155.97547892720306</v>
      </c>
      <c r="F17" s="50"/>
    </row>
    <row r="18" spans="1:9" ht="36" x14ac:dyDescent="0.25">
      <c r="A18" s="32"/>
      <c r="B18" s="12" t="s">
        <v>77</v>
      </c>
      <c r="C18" s="7">
        <v>2025</v>
      </c>
      <c r="D18" s="7">
        <f t="shared" si="0"/>
        <v>4.6551724137931032</v>
      </c>
      <c r="E18" s="7">
        <f t="shared" si="1"/>
        <v>0.38793103448275862</v>
      </c>
    </row>
    <row r="19" spans="1:9" ht="72" x14ac:dyDescent="0.25">
      <c r="A19" s="41"/>
      <c r="B19" s="12" t="s">
        <v>51</v>
      </c>
      <c r="C19" s="57">
        <v>720000</v>
      </c>
      <c r="D19" s="7">
        <f t="shared" si="0"/>
        <v>1655.1724137931035</v>
      </c>
      <c r="E19" s="7">
        <f>D19/12</f>
        <v>137.93103448275863</v>
      </c>
      <c r="F19" s="48"/>
      <c r="I19" s="49"/>
    </row>
    <row r="20" spans="1:9" x14ac:dyDescent="0.25">
      <c r="A20" s="33"/>
      <c r="B20" s="25" t="s">
        <v>24</v>
      </c>
      <c r="C20" s="27"/>
      <c r="D20" s="7">
        <f t="shared" si="0"/>
        <v>0</v>
      </c>
      <c r="E20" s="7">
        <f t="shared" si="1"/>
        <v>0</v>
      </c>
    </row>
    <row r="21" spans="1:9" x14ac:dyDescent="0.25">
      <c r="A21" s="33"/>
      <c r="B21" s="36" t="s">
        <v>33</v>
      </c>
      <c r="C21" s="1">
        <f>550*12</f>
        <v>6600</v>
      </c>
      <c r="D21" s="7">
        <f t="shared" si="0"/>
        <v>15.172413793103448</v>
      </c>
      <c r="E21" s="7">
        <f t="shared" si="1"/>
        <v>1.264367816091954</v>
      </c>
    </row>
    <row r="22" spans="1:9" ht="36" x14ac:dyDescent="0.25">
      <c r="A22" s="33"/>
      <c r="B22" s="8" t="s">
        <v>75</v>
      </c>
      <c r="C22" s="1">
        <f>550*12</f>
        <v>6600</v>
      </c>
      <c r="D22" s="7">
        <f>C22/435</f>
        <v>15.172413793103448</v>
      </c>
      <c r="E22" s="7">
        <f t="shared" si="1"/>
        <v>1.264367816091954</v>
      </c>
    </row>
    <row r="23" spans="1:9" ht="37.5" customHeight="1" x14ac:dyDescent="0.25">
      <c r="A23" s="33"/>
      <c r="B23" s="47" t="s">
        <v>78</v>
      </c>
      <c r="C23" s="1">
        <f>4800*2</f>
        <v>9600</v>
      </c>
      <c r="D23" s="7">
        <f t="shared" si="0"/>
        <v>22.068965517241381</v>
      </c>
      <c r="E23" s="7">
        <f t="shared" si="1"/>
        <v>1.8390804597701151</v>
      </c>
    </row>
    <row r="24" spans="1:9" ht="36" x14ac:dyDescent="0.25">
      <c r="A24" s="33"/>
      <c r="B24" s="9" t="s">
        <v>26</v>
      </c>
      <c r="C24" s="10">
        <v>9000</v>
      </c>
      <c r="D24" s="7">
        <f t="shared" si="0"/>
        <v>20.689655172413794</v>
      </c>
      <c r="E24" s="7">
        <f>D24/12</f>
        <v>1.7241379310344829</v>
      </c>
    </row>
    <row r="25" spans="1:9" ht="47.45" customHeight="1" x14ac:dyDescent="0.25">
      <c r="A25" s="32" t="s">
        <v>15</v>
      </c>
      <c r="B25" s="11" t="s">
        <v>17</v>
      </c>
      <c r="C25" s="28"/>
      <c r="D25" s="7"/>
      <c r="E25" s="7"/>
    </row>
    <row r="26" spans="1:9" ht="36" x14ac:dyDescent="0.25">
      <c r="A26" s="33"/>
      <c r="B26" s="38" t="s">
        <v>76</v>
      </c>
      <c r="C26" s="10">
        <v>20000</v>
      </c>
      <c r="D26" s="7">
        <f>C26/435</f>
        <v>45.977011494252871</v>
      </c>
      <c r="E26" s="7">
        <f t="shared" si="1"/>
        <v>3.8314176245210727</v>
      </c>
    </row>
    <row r="27" spans="1:9" ht="36" x14ac:dyDescent="0.25">
      <c r="A27" s="33"/>
      <c r="B27" s="8" t="s">
        <v>30</v>
      </c>
      <c r="C27" s="2">
        <v>6700</v>
      </c>
      <c r="D27" s="7">
        <f t="shared" si="0"/>
        <v>15.402298850574713</v>
      </c>
      <c r="E27" s="7">
        <f t="shared" si="1"/>
        <v>1.2835249042145593</v>
      </c>
    </row>
    <row r="28" spans="1:9" ht="36" x14ac:dyDescent="0.25">
      <c r="A28" s="33"/>
      <c r="B28" s="8" t="s">
        <v>32</v>
      </c>
      <c r="C28" s="2">
        <v>31248</v>
      </c>
      <c r="D28" s="7">
        <f t="shared" si="0"/>
        <v>71.834482758620695</v>
      </c>
      <c r="E28" s="7">
        <f t="shared" si="1"/>
        <v>5.9862068965517246</v>
      </c>
    </row>
    <row r="29" spans="1:9" x14ac:dyDescent="0.25">
      <c r="A29" s="33"/>
      <c r="B29" s="8" t="s">
        <v>25</v>
      </c>
      <c r="C29" s="2">
        <v>21200</v>
      </c>
      <c r="D29" s="7">
        <f t="shared" si="0"/>
        <v>48.735632183908045</v>
      </c>
      <c r="E29" s="7">
        <f t="shared" si="1"/>
        <v>4.0613026819923368</v>
      </c>
    </row>
    <row r="30" spans="1:9" ht="36" x14ac:dyDescent="0.25">
      <c r="A30" s="33"/>
      <c r="B30" s="8" t="s">
        <v>27</v>
      </c>
      <c r="C30" s="2">
        <v>4750</v>
      </c>
      <c r="D30" s="7">
        <f t="shared" si="0"/>
        <v>10.919540229885058</v>
      </c>
      <c r="E30" s="7">
        <f t="shared" si="1"/>
        <v>0.90996168582375481</v>
      </c>
    </row>
    <row r="31" spans="1:9" ht="72" x14ac:dyDescent="0.25">
      <c r="A31" s="33"/>
      <c r="B31" s="8" t="s">
        <v>59</v>
      </c>
      <c r="C31" s="2">
        <v>123160</v>
      </c>
      <c r="D31" s="7">
        <f t="shared" si="0"/>
        <v>283.12643678160919</v>
      </c>
      <c r="E31" s="7">
        <f>D31/12</f>
        <v>23.593869731800766</v>
      </c>
    </row>
    <row r="32" spans="1:9" ht="54" x14ac:dyDescent="0.25">
      <c r="A32" s="33"/>
      <c r="B32" s="8" t="s">
        <v>55</v>
      </c>
      <c r="C32" s="2">
        <v>294650</v>
      </c>
      <c r="D32" s="7">
        <f>C32/435</f>
        <v>677.35632183908046</v>
      </c>
      <c r="E32" s="7">
        <f t="shared" si="1"/>
        <v>56.446360153256705</v>
      </c>
    </row>
    <row r="33" spans="1:10" x14ac:dyDescent="0.25">
      <c r="A33" s="33"/>
      <c r="B33" s="8"/>
      <c r="C33" s="53"/>
      <c r="D33" s="7"/>
      <c r="E33" s="7"/>
      <c r="F33" s="49"/>
      <c r="G33" s="49"/>
    </row>
    <row r="34" spans="1:10" x14ac:dyDescent="0.25">
      <c r="A34" s="32" t="s">
        <v>18</v>
      </c>
      <c r="B34" s="11" t="s">
        <v>16</v>
      </c>
      <c r="C34" s="26"/>
      <c r="D34" s="7"/>
      <c r="E34" s="7"/>
    </row>
    <row r="35" spans="1:10" x14ac:dyDescent="0.25">
      <c r="A35" s="37"/>
      <c r="B35" s="9" t="s">
        <v>28</v>
      </c>
      <c r="C35" s="53">
        <v>950000</v>
      </c>
      <c r="D35" s="7">
        <f t="shared" si="0"/>
        <v>2183.9080459770116</v>
      </c>
      <c r="E35" s="7">
        <f t="shared" si="1"/>
        <v>181.99233716475098</v>
      </c>
      <c r="F35" s="56"/>
      <c r="G35" s="56"/>
      <c r="H35" s="56"/>
    </row>
    <row r="36" spans="1:10" ht="40.9" customHeight="1" x14ac:dyDescent="0.25">
      <c r="A36" s="32" t="s">
        <v>11</v>
      </c>
      <c r="B36" s="11" t="s">
        <v>12</v>
      </c>
      <c r="C36" s="26"/>
      <c r="D36" s="7"/>
      <c r="E36" s="7"/>
    </row>
    <row r="37" spans="1:10" x14ac:dyDescent="0.25">
      <c r="A37" s="33"/>
      <c r="B37" s="13" t="s">
        <v>69</v>
      </c>
      <c r="C37" s="54">
        <v>70000</v>
      </c>
      <c r="D37" s="7">
        <f t="shared" si="0"/>
        <v>160.91954022988506</v>
      </c>
      <c r="E37" s="7">
        <f t="shared" si="1"/>
        <v>13.409961685823754</v>
      </c>
      <c r="F37" s="56"/>
      <c r="G37" s="56"/>
      <c r="H37" s="56"/>
      <c r="I37" s="56"/>
      <c r="J37" s="56"/>
    </row>
    <row r="38" spans="1:10" x14ac:dyDescent="0.25">
      <c r="A38" s="33"/>
      <c r="B38" s="13" t="s">
        <v>68</v>
      </c>
      <c r="C38" s="54">
        <v>50000</v>
      </c>
      <c r="D38" s="7">
        <f t="shared" si="0"/>
        <v>114.94252873563218</v>
      </c>
      <c r="E38" s="7">
        <f t="shared" si="1"/>
        <v>9.5785440613026811</v>
      </c>
      <c r="F38" s="56"/>
      <c r="G38" s="56"/>
      <c r="H38" s="56"/>
      <c r="I38" s="56"/>
      <c r="J38" s="56"/>
    </row>
    <row r="39" spans="1:10" x14ac:dyDescent="0.25">
      <c r="A39" s="33"/>
      <c r="B39" s="13" t="s">
        <v>14</v>
      </c>
      <c r="C39" s="14">
        <v>18000</v>
      </c>
      <c r="D39" s="7">
        <f>C39/435</f>
        <v>41.379310344827587</v>
      </c>
      <c r="E39" s="7">
        <f t="shared" si="1"/>
        <v>3.4482758620689657</v>
      </c>
    </row>
    <row r="40" spans="1:10" ht="48" x14ac:dyDescent="0.25">
      <c r="A40" s="33"/>
      <c r="B40" s="18" t="s">
        <v>31</v>
      </c>
      <c r="C40" s="10">
        <v>40000</v>
      </c>
      <c r="D40" s="7">
        <f>C40/435</f>
        <v>91.954022988505741</v>
      </c>
      <c r="E40" s="7">
        <f>D40/12</f>
        <v>7.6628352490421454</v>
      </c>
    </row>
    <row r="41" spans="1:10" x14ac:dyDescent="0.25">
      <c r="A41" s="33"/>
      <c r="B41" s="18" t="s">
        <v>70</v>
      </c>
      <c r="C41" s="10">
        <v>17000</v>
      </c>
      <c r="D41" s="7">
        <f t="shared" ref="D41:D46" si="2">C41/435</f>
        <v>39.080459770114942</v>
      </c>
      <c r="E41" s="7">
        <f t="shared" si="1"/>
        <v>3.2567049808429118</v>
      </c>
    </row>
    <row r="42" spans="1:10" x14ac:dyDescent="0.25">
      <c r="A42" s="32" t="s">
        <v>43</v>
      </c>
      <c r="B42" s="51" t="s">
        <v>44</v>
      </c>
      <c r="C42" s="10"/>
      <c r="D42" s="7">
        <f t="shared" si="2"/>
        <v>0</v>
      </c>
      <c r="E42" s="7">
        <f t="shared" si="1"/>
        <v>0</v>
      </c>
    </row>
    <row r="43" spans="1:10" ht="48" x14ac:dyDescent="0.25">
      <c r="A43" s="33"/>
      <c r="B43" s="18" t="s">
        <v>45</v>
      </c>
      <c r="C43" s="10">
        <v>100000</v>
      </c>
      <c r="D43" s="7">
        <f t="shared" si="2"/>
        <v>229.88505747126436</v>
      </c>
      <c r="E43" s="7">
        <f t="shared" si="1"/>
        <v>19.157088122605362</v>
      </c>
    </row>
    <row r="44" spans="1:10" x14ac:dyDescent="0.25">
      <c r="A44" s="32" t="s">
        <v>47</v>
      </c>
      <c r="B44" s="51" t="s">
        <v>48</v>
      </c>
      <c r="C44" s="10"/>
      <c r="D44" s="7">
        <f t="shared" si="2"/>
        <v>0</v>
      </c>
      <c r="E44" s="7">
        <f t="shared" si="1"/>
        <v>0</v>
      </c>
    </row>
    <row r="45" spans="1:10" x14ac:dyDescent="0.25">
      <c r="A45" s="32"/>
      <c r="B45" s="18" t="s">
        <v>71</v>
      </c>
      <c r="C45" s="10">
        <v>6000</v>
      </c>
      <c r="D45" s="7">
        <f t="shared" si="2"/>
        <v>13.793103448275861</v>
      </c>
      <c r="E45" s="7">
        <f t="shared" si="1"/>
        <v>1.1494252873563218</v>
      </c>
    </row>
    <row r="46" spans="1:10" x14ac:dyDescent="0.25">
      <c r="A46" s="32"/>
      <c r="B46" s="18" t="s">
        <v>65</v>
      </c>
      <c r="C46" s="10">
        <v>12000</v>
      </c>
      <c r="D46" s="7">
        <f t="shared" si="2"/>
        <v>27.586206896551722</v>
      </c>
      <c r="E46" s="7">
        <f>D46/12</f>
        <v>2.2988505747126435</v>
      </c>
    </row>
    <row r="47" spans="1:10" x14ac:dyDescent="0.25">
      <c r="A47" s="33"/>
      <c r="B47" s="18" t="s">
        <v>52</v>
      </c>
      <c r="C47" s="10">
        <v>80000</v>
      </c>
      <c r="D47" s="7">
        <f>C47/435</f>
        <v>183.90804597701148</v>
      </c>
      <c r="E47" s="7">
        <f t="shared" si="1"/>
        <v>15.325670498084291</v>
      </c>
    </row>
    <row r="48" spans="1:10" ht="27" customHeight="1" x14ac:dyDescent="0.25">
      <c r="A48" s="92" t="s">
        <v>19</v>
      </c>
      <c r="B48" s="93"/>
      <c r="C48" s="42">
        <f>SUM(C10:C47)</f>
        <v>6108725</v>
      </c>
      <c r="D48" s="68">
        <f>SUM(D10:D47)</f>
        <v>14043.045977011498</v>
      </c>
      <c r="E48" s="67">
        <f>SUM(E10:E47)</f>
        <v>1170.2538314176245</v>
      </c>
      <c r="F48" s="52"/>
      <c r="G48" s="50"/>
    </row>
    <row r="49" spans="1:9" ht="25.9" customHeight="1" x14ac:dyDescent="0.25">
      <c r="A49" s="32" t="s">
        <v>5</v>
      </c>
      <c r="B49" s="11" t="s">
        <v>13</v>
      </c>
      <c r="C49" s="10"/>
      <c r="D49" s="7"/>
      <c r="E49" s="15"/>
    </row>
    <row r="50" spans="1:9" x14ac:dyDescent="0.25">
      <c r="A50" s="33"/>
      <c r="B50" s="35" t="s">
        <v>54</v>
      </c>
      <c r="C50" s="2">
        <v>350000</v>
      </c>
      <c r="D50" s="7">
        <f>C50/435</f>
        <v>804.59770114942523</v>
      </c>
      <c r="E50" s="7">
        <f>D50/12</f>
        <v>67.049808429118769</v>
      </c>
      <c r="F50" s="56" t="s">
        <v>50</v>
      </c>
      <c r="G50" s="56"/>
      <c r="H50" s="56"/>
    </row>
    <row r="51" spans="1:9" x14ac:dyDescent="0.25">
      <c r="A51" s="33"/>
      <c r="B51" s="35" t="s">
        <v>39</v>
      </c>
      <c r="C51" s="2">
        <v>160000</v>
      </c>
      <c r="D51" s="7">
        <f t="shared" ref="D51:D56" si="3">C51/435</f>
        <v>367.81609195402297</v>
      </c>
      <c r="E51" s="7">
        <f t="shared" ref="E51:E57" si="4">D51/12</f>
        <v>30.651340996168582</v>
      </c>
      <c r="F51" s="56" t="s">
        <v>61</v>
      </c>
      <c r="G51" s="56"/>
      <c r="H51" s="56"/>
    </row>
    <row r="52" spans="1:9" x14ac:dyDescent="0.25">
      <c r="A52" s="30"/>
      <c r="B52" s="34" t="s">
        <v>40</v>
      </c>
      <c r="C52" s="1">
        <v>175749</v>
      </c>
      <c r="D52" s="7">
        <f t="shared" si="3"/>
        <v>404.02068965517242</v>
      </c>
      <c r="E52" s="7">
        <f t="shared" si="4"/>
        <v>33.668390804597699</v>
      </c>
      <c r="F52" s="56" t="s">
        <v>60</v>
      </c>
      <c r="G52" s="56"/>
      <c r="H52" s="56"/>
    </row>
    <row r="53" spans="1:9" ht="36" x14ac:dyDescent="0.25">
      <c r="A53" s="30"/>
      <c r="B53" s="34" t="s">
        <v>41</v>
      </c>
      <c r="C53" s="1">
        <v>100000</v>
      </c>
      <c r="D53" s="7">
        <f t="shared" si="3"/>
        <v>229.88505747126436</v>
      </c>
      <c r="E53" s="7">
        <f t="shared" si="4"/>
        <v>19.157088122605362</v>
      </c>
      <c r="F53" s="56" t="s">
        <v>62</v>
      </c>
      <c r="G53" s="56"/>
      <c r="H53" s="56"/>
    </row>
    <row r="54" spans="1:9" ht="36" x14ac:dyDescent="0.25">
      <c r="A54" s="30"/>
      <c r="B54" s="34" t="s">
        <v>53</v>
      </c>
      <c r="C54" s="1">
        <v>70000</v>
      </c>
      <c r="D54" s="7">
        <f t="shared" si="3"/>
        <v>160.91954022988506</v>
      </c>
      <c r="E54" s="7">
        <f t="shared" si="4"/>
        <v>13.409961685823754</v>
      </c>
      <c r="F54" s="71" t="s">
        <v>62</v>
      </c>
      <c r="G54" s="72"/>
      <c r="H54" s="60"/>
      <c r="I54" s="61"/>
    </row>
    <row r="55" spans="1:9" x14ac:dyDescent="0.25">
      <c r="A55" s="30"/>
      <c r="B55" s="34" t="s">
        <v>49</v>
      </c>
      <c r="C55" s="1">
        <v>140000</v>
      </c>
      <c r="D55" s="7">
        <f t="shared" si="3"/>
        <v>321.83908045977012</v>
      </c>
      <c r="E55" s="7">
        <f t="shared" si="4"/>
        <v>26.819923371647509</v>
      </c>
      <c r="F55" s="73" t="s">
        <v>62</v>
      </c>
      <c r="G55" s="74"/>
      <c r="H55" s="60"/>
      <c r="I55" s="61"/>
    </row>
    <row r="56" spans="1:9" x14ac:dyDescent="0.25">
      <c r="A56" s="30"/>
      <c r="B56" s="34" t="s">
        <v>56</v>
      </c>
      <c r="C56" s="1">
        <v>50000</v>
      </c>
      <c r="D56" s="7">
        <f t="shared" si="3"/>
        <v>114.94252873563218</v>
      </c>
      <c r="E56" s="7">
        <f t="shared" si="4"/>
        <v>9.5785440613026811</v>
      </c>
      <c r="F56" s="71" t="s">
        <v>63</v>
      </c>
      <c r="G56" s="72"/>
      <c r="H56" s="60"/>
      <c r="I56" s="61"/>
    </row>
    <row r="57" spans="1:9" x14ac:dyDescent="0.25">
      <c r="A57" s="30"/>
      <c r="B57" s="34" t="s">
        <v>64</v>
      </c>
      <c r="C57" s="1">
        <v>215000</v>
      </c>
      <c r="D57" s="7">
        <f>C57/435</f>
        <v>494.25287356321837</v>
      </c>
      <c r="E57" s="7">
        <f t="shared" si="4"/>
        <v>41.187739463601531</v>
      </c>
    </row>
    <row r="58" spans="1:9" x14ac:dyDescent="0.25">
      <c r="A58" s="92" t="s">
        <v>19</v>
      </c>
      <c r="B58" s="93"/>
      <c r="C58" s="45">
        <f>SUM(C50:C57)</f>
        <v>1260749</v>
      </c>
      <c r="D58" s="67">
        <v>2900</v>
      </c>
      <c r="E58" s="27"/>
    </row>
    <row r="59" spans="1:9" ht="24" customHeight="1" x14ac:dyDescent="0.25">
      <c r="A59" s="43"/>
      <c r="B59" s="90"/>
      <c r="C59" s="91"/>
      <c r="D59" s="91"/>
      <c r="E59" s="91"/>
    </row>
    <row r="60" spans="1:9" ht="1.5" customHeight="1" x14ac:dyDescent="0.25">
      <c r="A60" s="44"/>
      <c r="B60" s="87"/>
      <c r="C60" s="88"/>
      <c r="D60" s="88"/>
      <c r="E60" s="89"/>
    </row>
    <row r="61" spans="1:9" ht="66" hidden="1" customHeight="1" x14ac:dyDescent="0.25">
      <c r="A61" s="75"/>
      <c r="B61" s="78"/>
      <c r="C61" s="79"/>
      <c r="D61" s="79"/>
      <c r="E61" s="80"/>
    </row>
    <row r="62" spans="1:9" hidden="1" x14ac:dyDescent="0.25">
      <c r="A62" s="76"/>
      <c r="B62" s="81"/>
      <c r="C62" s="82"/>
      <c r="D62" s="82"/>
      <c r="E62" s="83"/>
    </row>
    <row r="63" spans="1:9" ht="47.25" hidden="1" customHeight="1" x14ac:dyDescent="0.25">
      <c r="A63" s="76"/>
      <c r="B63" s="81"/>
      <c r="C63" s="82"/>
      <c r="D63" s="82"/>
      <c r="E63" s="83"/>
    </row>
    <row r="64" spans="1:9" hidden="1" x14ac:dyDescent="0.25">
      <c r="A64" s="76"/>
      <c r="B64" s="81"/>
      <c r="C64" s="82"/>
      <c r="D64" s="82"/>
      <c r="E64" s="83"/>
    </row>
    <row r="65" spans="1:5" ht="26.25" hidden="1" customHeight="1" x14ac:dyDescent="0.25">
      <c r="A65" s="76"/>
      <c r="B65" s="81"/>
      <c r="C65" s="82"/>
      <c r="D65" s="82"/>
      <c r="E65" s="83"/>
    </row>
    <row r="66" spans="1:5" ht="27.75" hidden="1" customHeight="1" x14ac:dyDescent="0.25">
      <c r="A66" s="76"/>
      <c r="B66" s="81"/>
      <c r="C66" s="82"/>
      <c r="D66" s="82"/>
      <c r="E66" s="83"/>
    </row>
    <row r="67" spans="1:5" ht="27" hidden="1" customHeight="1" x14ac:dyDescent="0.25">
      <c r="A67" s="77"/>
      <c r="B67" s="84"/>
      <c r="C67" s="85"/>
      <c r="D67" s="85"/>
      <c r="E67" s="86"/>
    </row>
    <row r="70" spans="1:5" x14ac:dyDescent="0.25">
      <c r="B70" s="69" t="s">
        <v>73</v>
      </c>
    </row>
    <row r="71" spans="1:5" x14ac:dyDescent="0.25">
      <c r="B71" s="70" t="s">
        <v>74</v>
      </c>
    </row>
  </sheetData>
  <mergeCells count="21">
    <mergeCell ref="A48:B48"/>
    <mergeCell ref="A58:B58"/>
    <mergeCell ref="A6:C6"/>
    <mergeCell ref="A1:E1"/>
    <mergeCell ref="B2:C2"/>
    <mergeCell ref="B3:C3"/>
    <mergeCell ref="B4:C4"/>
    <mergeCell ref="B5:C5"/>
    <mergeCell ref="F54:G54"/>
    <mergeCell ref="F55:G55"/>
    <mergeCell ref="A61:A67"/>
    <mergeCell ref="B61:E61"/>
    <mergeCell ref="B62:E62"/>
    <mergeCell ref="B63:E63"/>
    <mergeCell ref="B64:E64"/>
    <mergeCell ref="B67:E67"/>
    <mergeCell ref="B66:E66"/>
    <mergeCell ref="B65:E65"/>
    <mergeCell ref="B60:E60"/>
    <mergeCell ref="B59:E59"/>
    <mergeCell ref="F56:G56"/>
  </mergeCells>
  <pageMargins left="0.25" right="0.25" top="0.75" bottom="0.75" header="0.3" footer="0.3"/>
  <pageSetup paperSize="9" scale="75" fitToWidth="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2021-05-10T12:45:02Z</dcterms:modified>
  <cp:category/>
  <cp:contentStatus/>
</cp:coreProperties>
</file>