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Golovach\Desktop\"/>
    </mc:Choice>
  </mc:AlternateContent>
  <xr:revisionPtr revIDLastSave="0" documentId="13_ncr:1_{935F7D0E-23DB-485F-BD60-1CB2537BE3B0}" xr6:coauthVersionLast="47" xr6:coauthVersionMax="47" xr10:uidLastSave="{00000000-0000-0000-0000-000000000000}"/>
  <bookViews>
    <workbookView xWindow="-110" yWindow="-110" windowWidth="19420" windowHeight="11020" xr2:uid="{00000000-000D-0000-FFFF-FFFF00000000}"/>
  </bookViews>
  <sheets>
    <sheet name="Комментарии" sheetId="6" r:id="rId1"/>
    <sheet name="Расходы нал" sheetId="1" r:id="rId2"/>
    <sheet name="Инвентаризация" sheetId="2" r:id="rId3"/>
    <sheet name="Замечания" sheetId="3" r:id="rId4"/>
    <sheet name="Рекомендации" sheetId="4" r:id="rId5"/>
    <sheet name="Приложение 1 " sheetId="5" r:id="rId6"/>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90" i="1" l="1"/>
  <c r="G92" i="1"/>
  <c r="D91" i="1"/>
  <c r="D92" i="1" s="1"/>
  <c r="C91" i="1"/>
  <c r="F91" i="1"/>
  <c r="G91" i="1"/>
  <c r="E91" i="1"/>
  <c r="H91" i="1"/>
  <c r="C7" i="5"/>
  <c r="D7" i="5"/>
  <c r="E7" i="5"/>
  <c r="F7" i="5"/>
  <c r="O7" i="5" s="1"/>
  <c r="G7" i="5"/>
  <c r="H7" i="5"/>
  <c r="I7" i="5"/>
  <c r="J7" i="5"/>
  <c r="K7" i="5"/>
  <c r="L7" i="5"/>
  <c r="M7" i="5"/>
  <c r="N7" i="5"/>
  <c r="O8" i="5"/>
  <c r="C10" i="5"/>
  <c r="D10" i="5"/>
  <c r="O10" i="5" s="1"/>
  <c r="E10" i="5"/>
  <c r="F10" i="5"/>
  <c r="G10" i="5"/>
  <c r="H10" i="5"/>
  <c r="I10" i="5"/>
  <c r="J10" i="5"/>
  <c r="K10" i="5"/>
  <c r="L10" i="5"/>
  <c r="M10" i="5"/>
  <c r="N10" i="5"/>
  <c r="O11" i="5"/>
  <c r="C13" i="5"/>
  <c r="D13" i="5"/>
  <c r="E13" i="5"/>
  <c r="F13" i="5"/>
  <c r="O13" i="5" s="1"/>
  <c r="G13" i="5"/>
  <c r="H13" i="5"/>
  <c r="I13" i="5"/>
  <c r="J13" i="5"/>
  <c r="K13" i="5"/>
  <c r="L13" i="5"/>
  <c r="M13" i="5"/>
  <c r="N13" i="5"/>
  <c r="O14" i="5"/>
  <c r="C16" i="5"/>
  <c r="D16" i="5"/>
  <c r="O16" i="5" s="1"/>
  <c r="E16" i="5"/>
  <c r="F16" i="5"/>
  <c r="G16" i="5"/>
  <c r="H16" i="5"/>
  <c r="I16" i="5"/>
  <c r="J16" i="5"/>
  <c r="K16" i="5"/>
  <c r="L16" i="5"/>
  <c r="M16" i="5"/>
  <c r="N16" i="5"/>
  <c r="O17" i="5"/>
  <c r="C19" i="5"/>
  <c r="D19" i="5"/>
  <c r="E19" i="5"/>
  <c r="F19" i="5"/>
  <c r="O19" i="5" s="1"/>
  <c r="G19" i="5"/>
  <c r="H19" i="5"/>
  <c r="I19" i="5"/>
  <c r="J19" i="5"/>
  <c r="K19" i="5"/>
  <c r="L19" i="5"/>
  <c r="M19" i="5"/>
  <c r="N19" i="5"/>
  <c r="O20" i="5"/>
  <c r="C22" i="5"/>
  <c r="D22" i="5"/>
  <c r="O22" i="5" s="1"/>
  <c r="E22" i="5"/>
  <c r="F22" i="5"/>
  <c r="G22" i="5"/>
  <c r="H22" i="5"/>
  <c r="I22" i="5"/>
  <c r="J22" i="5"/>
  <c r="K22" i="5"/>
  <c r="L22" i="5"/>
  <c r="M22" i="5"/>
  <c r="N22" i="5"/>
  <c r="O23" i="5"/>
  <c r="C25" i="5"/>
  <c r="D25" i="5"/>
  <c r="E25" i="5"/>
  <c r="F25" i="5"/>
  <c r="O25" i="5" s="1"/>
  <c r="G25" i="5"/>
  <c r="H25" i="5"/>
  <c r="I25" i="5"/>
  <c r="J25" i="5"/>
  <c r="K25" i="5"/>
  <c r="L25" i="5"/>
  <c r="M25" i="5"/>
  <c r="N25" i="5"/>
  <c r="O26" i="5"/>
  <c r="C28" i="5"/>
  <c r="D28" i="5"/>
  <c r="O28" i="5" s="1"/>
  <c r="E28" i="5"/>
  <c r="F28" i="5"/>
  <c r="G28" i="5"/>
  <c r="H28" i="5"/>
  <c r="I28" i="5"/>
  <c r="J28" i="5"/>
  <c r="K28" i="5"/>
  <c r="L28" i="5"/>
  <c r="M28" i="5"/>
  <c r="N28" i="5"/>
  <c r="O29" i="5"/>
  <c r="C31" i="5"/>
  <c r="D31" i="5"/>
  <c r="E31" i="5"/>
  <c r="F31" i="5"/>
  <c r="O31" i="5" s="1"/>
  <c r="G31" i="5"/>
  <c r="H31" i="5"/>
  <c r="I31" i="5"/>
  <c r="J31" i="5"/>
  <c r="K31" i="5"/>
  <c r="L31" i="5"/>
  <c r="M31" i="5"/>
  <c r="N31" i="5"/>
  <c r="O32" i="5"/>
  <c r="C34" i="5"/>
  <c r="D34" i="5"/>
  <c r="O34" i="5" s="1"/>
  <c r="E34" i="5"/>
  <c r="F34" i="5"/>
  <c r="G34" i="5"/>
  <c r="H34" i="5"/>
  <c r="I34" i="5"/>
  <c r="J34" i="5"/>
  <c r="K34" i="5"/>
  <c r="L34" i="5"/>
  <c r="M34" i="5"/>
  <c r="N34" i="5"/>
  <c r="O35" i="5"/>
  <c r="C37" i="5"/>
  <c r="D37" i="5"/>
  <c r="E37" i="5"/>
  <c r="F37" i="5"/>
  <c r="O37" i="5" s="1"/>
  <c r="G37" i="5"/>
  <c r="H37" i="5"/>
  <c r="I37" i="5"/>
  <c r="J37" i="5"/>
  <c r="K37" i="5"/>
  <c r="L37" i="5"/>
  <c r="M37" i="5"/>
  <c r="N37" i="5"/>
  <c r="O38" i="5"/>
  <c r="C40" i="5"/>
  <c r="D40" i="5"/>
  <c r="O40" i="5" s="1"/>
  <c r="E40" i="5"/>
  <c r="F40" i="5"/>
  <c r="G40" i="5"/>
  <c r="H40" i="5"/>
  <c r="I40" i="5"/>
  <c r="J40" i="5"/>
  <c r="K40" i="5"/>
  <c r="L40" i="5"/>
  <c r="M40" i="5"/>
  <c r="N40" i="5"/>
  <c r="O41" i="5"/>
  <c r="C43" i="5"/>
  <c r="D43" i="5"/>
  <c r="E43" i="5"/>
  <c r="F43" i="5"/>
  <c r="O43" i="5" s="1"/>
  <c r="G43" i="5"/>
  <c r="H43" i="5"/>
  <c r="I43" i="5"/>
  <c r="J43" i="5"/>
  <c r="K43" i="5"/>
  <c r="L43" i="5"/>
  <c r="M43" i="5"/>
  <c r="N43" i="5"/>
  <c r="O44" i="5"/>
  <c r="C46" i="5"/>
  <c r="D46" i="5"/>
  <c r="O46" i="5" s="1"/>
  <c r="E46" i="5"/>
  <c r="F46" i="5"/>
  <c r="G46" i="5"/>
  <c r="H46" i="5"/>
  <c r="I46" i="5"/>
  <c r="J46" i="5"/>
  <c r="K46" i="5"/>
  <c r="L46" i="5"/>
  <c r="M46" i="5"/>
  <c r="N46" i="5"/>
  <c r="O47" i="5"/>
  <c r="C49" i="5"/>
  <c r="D49" i="5"/>
  <c r="E49" i="5"/>
  <c r="F49" i="5"/>
  <c r="O49" i="5" s="1"/>
  <c r="G49" i="5"/>
  <c r="H49" i="5"/>
  <c r="I49" i="5"/>
  <c r="J49" i="5"/>
  <c r="K49" i="5"/>
  <c r="L49" i="5"/>
  <c r="M49" i="5"/>
  <c r="N49" i="5"/>
  <c r="O50" i="5"/>
  <c r="C52" i="5"/>
  <c r="D52" i="5"/>
  <c r="O52" i="5" s="1"/>
  <c r="E52" i="5"/>
  <c r="F52" i="5"/>
  <c r="G52" i="5"/>
  <c r="H52" i="5"/>
  <c r="I52" i="5"/>
  <c r="J52" i="5"/>
  <c r="K52" i="5"/>
  <c r="L52" i="5"/>
  <c r="M52" i="5"/>
  <c r="N52" i="5"/>
  <c r="O53" i="5"/>
  <c r="C55" i="5"/>
  <c r="D55" i="5"/>
  <c r="E55" i="5"/>
  <c r="F55" i="5"/>
  <c r="O55" i="5" s="1"/>
  <c r="G55" i="5"/>
  <c r="H55" i="5"/>
  <c r="I55" i="5"/>
  <c r="J55" i="5"/>
  <c r="K55" i="5"/>
  <c r="L55" i="5"/>
  <c r="M55" i="5"/>
  <c r="N55" i="5"/>
  <c r="O56" i="5"/>
  <c r="C58" i="5"/>
  <c r="D58" i="5"/>
  <c r="O58" i="5" s="1"/>
  <c r="E58" i="5"/>
  <c r="F58" i="5"/>
  <c r="G58" i="5"/>
  <c r="H58" i="5"/>
  <c r="I58" i="5"/>
  <c r="J58" i="5"/>
  <c r="K58" i="5"/>
  <c r="L58" i="5"/>
  <c r="M58" i="5"/>
  <c r="N58" i="5"/>
  <c r="O59" i="5"/>
  <c r="C61" i="5"/>
  <c r="D61" i="5"/>
  <c r="E61" i="5"/>
  <c r="F61" i="5"/>
  <c r="O61" i="5" s="1"/>
  <c r="G61" i="5"/>
  <c r="H61" i="5"/>
  <c r="I61" i="5"/>
  <c r="J61" i="5"/>
  <c r="K61" i="5"/>
  <c r="L61" i="5"/>
  <c r="M61" i="5"/>
  <c r="N61" i="5"/>
  <c r="O62" i="5"/>
  <c r="C64" i="5"/>
  <c r="D64" i="5"/>
  <c r="O64" i="5" s="1"/>
  <c r="E64" i="5"/>
  <c r="F64" i="5"/>
  <c r="G64" i="5"/>
  <c r="H64" i="5"/>
  <c r="I64" i="5"/>
  <c r="J64" i="5"/>
  <c r="K64" i="5"/>
  <c r="L64" i="5"/>
  <c r="M64" i="5"/>
  <c r="N64" i="5"/>
  <c r="O65" i="5"/>
  <c r="C67" i="5"/>
  <c r="D67" i="5"/>
  <c r="E67" i="5"/>
  <c r="F67" i="5"/>
  <c r="O67" i="5" s="1"/>
  <c r="G67" i="5"/>
  <c r="H67" i="5"/>
  <c r="I67" i="5"/>
  <c r="J67" i="5"/>
  <c r="K67" i="5"/>
  <c r="L67" i="5"/>
  <c r="M67" i="5"/>
  <c r="N67" i="5"/>
  <c r="O68" i="5"/>
  <c r="C70" i="5"/>
  <c r="D70" i="5"/>
  <c r="O70" i="5" s="1"/>
  <c r="E70" i="5"/>
  <c r="F70" i="5"/>
  <c r="G70" i="5"/>
  <c r="H70" i="5"/>
  <c r="I70" i="5"/>
  <c r="J70" i="5"/>
  <c r="K70" i="5"/>
  <c r="L70" i="5"/>
  <c r="M70" i="5"/>
  <c r="N70" i="5"/>
  <c r="O71" i="5"/>
  <c r="C73" i="5"/>
  <c r="D73" i="5"/>
  <c r="E73" i="5"/>
  <c r="F73" i="5"/>
  <c r="O73" i="5" s="1"/>
  <c r="G73" i="5"/>
  <c r="H73" i="5"/>
  <c r="I73" i="5"/>
  <c r="J73" i="5"/>
  <c r="K73" i="5"/>
  <c r="L73" i="5"/>
  <c r="M73" i="5"/>
  <c r="N73" i="5"/>
  <c r="O74" i="5"/>
  <c r="C76" i="5"/>
  <c r="D76" i="5"/>
  <c r="O76" i="5" s="1"/>
  <c r="E76" i="5"/>
  <c r="F76" i="5"/>
  <c r="G76" i="5"/>
  <c r="H76" i="5"/>
  <c r="I76" i="5"/>
  <c r="J76" i="5"/>
  <c r="K76" i="5"/>
  <c r="L76" i="5"/>
  <c r="M76" i="5"/>
  <c r="N76" i="5"/>
  <c r="O77" i="5"/>
  <c r="C79" i="5"/>
  <c r="D79" i="5"/>
  <c r="O79" i="5" s="1"/>
  <c r="E79" i="5"/>
  <c r="F79" i="5"/>
  <c r="G79" i="5"/>
  <c r="H79" i="5"/>
  <c r="I79" i="5"/>
  <c r="J79" i="5"/>
  <c r="K79" i="5"/>
  <c r="L79" i="5"/>
  <c r="M79" i="5"/>
  <c r="N79" i="5"/>
  <c r="O80" i="5"/>
  <c r="C82" i="5"/>
  <c r="D82" i="5"/>
  <c r="O82" i="5" s="1"/>
  <c r="E82" i="5"/>
  <c r="F82" i="5"/>
  <c r="G82" i="5"/>
  <c r="H82" i="5"/>
  <c r="I82" i="5"/>
  <c r="J82" i="5"/>
  <c r="K82" i="5"/>
  <c r="L82" i="5"/>
  <c r="M82" i="5"/>
  <c r="N82" i="5"/>
  <c r="O83" i="5"/>
  <c r="C85" i="5"/>
  <c r="D85" i="5"/>
  <c r="O85" i="5" s="1"/>
  <c r="E85" i="5"/>
  <c r="F85" i="5"/>
  <c r="G85" i="5"/>
  <c r="H85" i="5"/>
  <c r="I85" i="5"/>
  <c r="J85" i="5"/>
  <c r="K85" i="5"/>
  <c r="L85" i="5"/>
  <c r="M85" i="5"/>
  <c r="N85" i="5"/>
  <c r="O86" i="5"/>
  <c r="C88" i="5"/>
  <c r="D88" i="5"/>
  <c r="O88" i="5" s="1"/>
  <c r="E88" i="5"/>
  <c r="F88" i="5"/>
  <c r="G88" i="5"/>
  <c r="H88" i="5"/>
  <c r="I88" i="5"/>
  <c r="J88" i="5"/>
  <c r="K88" i="5"/>
  <c r="L88" i="5"/>
  <c r="M88" i="5"/>
  <c r="N88" i="5"/>
  <c r="O89" i="5"/>
  <c r="C91" i="5"/>
  <c r="D91" i="5"/>
  <c r="O91" i="5" s="1"/>
  <c r="E91" i="5"/>
  <c r="F91" i="5"/>
  <c r="G91" i="5"/>
  <c r="H91" i="5"/>
  <c r="I91" i="5"/>
  <c r="J91" i="5"/>
  <c r="K91" i="5"/>
  <c r="L91" i="5"/>
  <c r="M91" i="5"/>
  <c r="N91" i="5"/>
  <c r="O92" i="5"/>
  <c r="C94" i="5"/>
  <c r="D94" i="5"/>
  <c r="O94" i="5" s="1"/>
  <c r="E94" i="5"/>
  <c r="F94" i="5"/>
  <c r="G94" i="5"/>
  <c r="H94" i="5"/>
  <c r="I94" i="5"/>
  <c r="J94" i="5"/>
  <c r="K94" i="5"/>
  <c r="L94" i="5"/>
  <c r="M94" i="5"/>
  <c r="N94" i="5"/>
  <c r="O95" i="5"/>
  <c r="C97" i="5"/>
  <c r="D97" i="5"/>
  <c r="O97" i="5" s="1"/>
  <c r="E97" i="5"/>
  <c r="F97" i="5"/>
  <c r="G97" i="5"/>
  <c r="H97" i="5"/>
  <c r="I97" i="5"/>
  <c r="J97" i="5"/>
  <c r="K97" i="5"/>
  <c r="L97" i="5"/>
  <c r="M97" i="5"/>
  <c r="N97" i="5"/>
  <c r="O98" i="5"/>
  <c r="C100" i="5"/>
  <c r="D100" i="5"/>
  <c r="O100" i="5" s="1"/>
  <c r="E100" i="5"/>
  <c r="F100" i="5"/>
  <c r="G100" i="5"/>
  <c r="H100" i="5"/>
  <c r="I100" i="5"/>
  <c r="J100" i="5"/>
  <c r="K100" i="5"/>
  <c r="L100" i="5"/>
  <c r="M100" i="5"/>
  <c r="N100" i="5"/>
  <c r="O101" i="5"/>
  <c r="C103" i="5"/>
  <c r="D103" i="5"/>
  <c r="O103" i="5" s="1"/>
  <c r="E103" i="5"/>
  <c r="F103" i="5"/>
  <c r="G103" i="5"/>
  <c r="H103" i="5"/>
  <c r="I103" i="5"/>
  <c r="J103" i="5"/>
  <c r="K103" i="5"/>
  <c r="L103" i="5"/>
  <c r="M103" i="5"/>
  <c r="N103" i="5"/>
  <c r="O104" i="5"/>
  <c r="C106" i="5"/>
  <c r="D106" i="5"/>
  <c r="O106" i="5" s="1"/>
  <c r="E106" i="5"/>
  <c r="F106" i="5"/>
  <c r="G106" i="5"/>
  <c r="H106" i="5"/>
  <c r="I106" i="5"/>
  <c r="J106" i="5"/>
  <c r="K106" i="5"/>
  <c r="L106" i="5"/>
  <c r="M106" i="5"/>
  <c r="N106" i="5"/>
  <c r="O107" i="5"/>
  <c r="C109" i="5"/>
  <c r="D109" i="5"/>
  <c r="O109" i="5" s="1"/>
  <c r="E109" i="5"/>
  <c r="F109" i="5"/>
  <c r="G109" i="5"/>
  <c r="H109" i="5"/>
  <c r="I109" i="5"/>
  <c r="J109" i="5"/>
  <c r="K109" i="5"/>
  <c r="L109" i="5"/>
  <c r="M109" i="5"/>
  <c r="N109" i="5"/>
  <c r="O110" i="5"/>
  <c r="C112" i="5"/>
  <c r="D112" i="5"/>
  <c r="O112" i="5" s="1"/>
  <c r="E112" i="5"/>
  <c r="F112" i="5"/>
  <c r="G112" i="5"/>
  <c r="H112" i="5"/>
  <c r="I112" i="5"/>
  <c r="J112" i="5"/>
  <c r="K112" i="5"/>
  <c r="L112" i="5"/>
  <c r="M112" i="5"/>
  <c r="N112" i="5"/>
  <c r="O113" i="5"/>
  <c r="C115" i="5"/>
  <c r="D115" i="5"/>
  <c r="O115" i="5" s="1"/>
  <c r="E115" i="5"/>
  <c r="F115" i="5"/>
  <c r="G115" i="5"/>
  <c r="H115" i="5"/>
  <c r="I115" i="5"/>
  <c r="J115" i="5"/>
  <c r="K115" i="5"/>
  <c r="L115" i="5"/>
  <c r="M115" i="5"/>
  <c r="N115" i="5"/>
  <c r="O116" i="5"/>
  <c r="C118" i="5"/>
  <c r="D118" i="5"/>
  <c r="O118" i="5" s="1"/>
  <c r="E118" i="5"/>
  <c r="F118" i="5"/>
  <c r="G118" i="5"/>
  <c r="H118" i="5"/>
  <c r="I118" i="5"/>
  <c r="J118" i="5"/>
  <c r="K118" i="5"/>
  <c r="L118" i="5"/>
  <c r="M118" i="5"/>
  <c r="N118" i="5"/>
  <c r="O119" i="5"/>
  <c r="C121" i="5"/>
  <c r="D121" i="5"/>
  <c r="O121" i="5" s="1"/>
  <c r="E121" i="5"/>
  <c r="F121" i="5"/>
  <c r="G121" i="5"/>
  <c r="H121" i="5"/>
  <c r="I121" i="5"/>
  <c r="J121" i="5"/>
  <c r="K121" i="5"/>
  <c r="L121" i="5"/>
  <c r="M121" i="5"/>
  <c r="N121" i="5"/>
  <c r="O122" i="5"/>
  <c r="C124" i="5"/>
  <c r="D124" i="5"/>
  <c r="O124" i="5" s="1"/>
  <c r="E124" i="5"/>
  <c r="F124" i="5"/>
  <c r="G124" i="5"/>
  <c r="H124" i="5"/>
  <c r="I124" i="5"/>
  <c r="J124" i="5"/>
  <c r="K124" i="5"/>
  <c r="L124" i="5"/>
  <c r="M124" i="5"/>
  <c r="N124" i="5"/>
  <c r="O125" i="5"/>
  <c r="C127" i="5"/>
  <c r="D127" i="5"/>
  <c r="O127" i="5" s="1"/>
  <c r="E127" i="5"/>
  <c r="F127" i="5"/>
  <c r="G127" i="5"/>
  <c r="H127" i="5"/>
  <c r="I127" i="5"/>
  <c r="J127" i="5"/>
  <c r="K127" i="5"/>
  <c r="L127" i="5"/>
  <c r="M127" i="5"/>
  <c r="N127" i="5"/>
  <c r="O128" i="5"/>
  <c r="D4" i="5"/>
  <c r="E4" i="5"/>
  <c r="F4" i="5"/>
  <c r="G4" i="5"/>
  <c r="H4" i="5"/>
  <c r="I4" i="5"/>
  <c r="J4" i="5"/>
  <c r="K4" i="5"/>
  <c r="L4" i="5"/>
  <c r="M4" i="5"/>
  <c r="N4" i="5"/>
  <c r="C4" i="5"/>
  <c r="O5" i="5"/>
  <c r="L83" i="1"/>
  <c r="G83" i="1"/>
  <c r="D67" i="3"/>
  <c r="D63" i="3"/>
  <c r="L75" i="1"/>
  <c r="D61" i="3"/>
  <c r="D60" i="3"/>
  <c r="D44" i="3"/>
  <c r="D50" i="3"/>
  <c r="D52" i="3"/>
  <c r="D59" i="3"/>
  <c r="D51" i="3"/>
  <c r="D57" i="3"/>
  <c r="G68" i="1"/>
  <c r="G60" i="1"/>
  <c r="L60" i="1"/>
  <c r="L54" i="1"/>
  <c r="L52" i="1"/>
  <c r="M31" i="1"/>
  <c r="L72" i="1"/>
  <c r="L42" i="1"/>
  <c r="L36" i="1"/>
  <c r="L26" i="1"/>
  <c r="O4" i="5" l="1"/>
  <c r="D89" i="1"/>
  <c r="E89" i="1"/>
  <c r="F89" i="1"/>
  <c r="G89" i="1"/>
  <c r="H89" i="1"/>
  <c r="I89" i="1"/>
  <c r="J89" i="1"/>
  <c r="K89" i="1"/>
  <c r="L89" i="1"/>
  <c r="M89" i="1"/>
  <c r="O89" i="1"/>
  <c r="Q89" i="1"/>
  <c r="C89" i="1"/>
  <c r="Q79" i="1"/>
  <c r="D2" i="2"/>
  <c r="Q69" i="1"/>
  <c r="I69" i="1"/>
  <c r="Q44" i="1"/>
  <c r="L58" i="1"/>
  <c r="L46" i="1"/>
  <c r="I42" i="1"/>
  <c r="O40" i="1"/>
  <c r="O39" i="1"/>
  <c r="G31" i="1"/>
  <c r="H31" i="1"/>
  <c r="I29" i="1"/>
  <c r="G18" i="1"/>
  <c r="L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tc={4E37FA32-270F-4D56-A7AD-EB30747D340C}</author>
    <author>tc={A997CA30-0FD9-4BC3-9E30-C665D77F9081}</author>
    <author>tc={FF36D716-DB9F-4D92-AB0E-41B6D6E91E62}</author>
    <author>tc={6425309E-8110-4C63-AADD-B72E76662977}</author>
    <author>tc={41E2A29F-8A14-4314-BBC5-AA17C6682508}</author>
    <author>tc={CC9B3825-B3C6-4EA9-B0BF-600B1CC60694}</author>
    <author>tc={344369D5-9585-424B-92FC-68701175A4D6}</author>
    <author>tc={117E5D74-1D52-4B6C-B4B8-31FE8B1BFF1E}</author>
    <author>tc={F0014646-051F-4C28-A949-CDD0836998BD}</author>
    <author>tc={526B6D57-3E3B-4EF0-A77D-7D82E6B0AA4F}</author>
    <author>tc={2460F2B7-D6E1-46D1-8D79-0C4E7090751A}</author>
    <author>tc={8B353BD7-87F5-4067-A016-6C8FFBCCF862}</author>
    <author>tc={06D339F9-2CA6-41DD-90D0-467394812184}</author>
    <author>tc={BE02FB31-B1FB-4118-8DC8-45A88F321E1D}</author>
    <author>tc={F97383AB-D0B4-4675-87CA-FAE51C610A07}</author>
    <author>tc={499C1BAF-A8C0-4EF4-9B9B-07D15A0FFA71}</author>
    <author>tc={14DA6B54-E73B-453C-9917-5F70DDF978DC}</author>
    <author>tc={5B2FBE74-938B-4D7F-998F-4675B32ED6AA}</author>
    <author>tc={D50C5A05-FE34-4C71-A48D-9845133BCACC}</author>
    <author>tc={09EEDF99-0617-481F-B779-BD7CEB26695E}</author>
    <author>tc={2681DC02-B770-4DC6-9EFA-EC8624A002D8}</author>
    <author>tc={E85CE12E-0496-4A7E-A9AC-A6F739E5613E}</author>
    <author>tc={D5FF4664-D7FC-4C59-865A-C4C2F4C14280}</author>
    <author>tc={1E78D526-2649-40E4-B86F-C5A900C6C663}</author>
    <author>tc={2CFC0F47-63FC-4F85-90FA-AD9E0456FA8A}</author>
    <author>tc={DAEECDA8-C9D2-41D8-9362-410F5FEEDF50}</author>
    <author>tc={AA549F20-D057-44FF-9578-63176B351D14}</author>
    <author>tc={38F8BD31-1842-40A7-9B84-6763FC24CA76}</author>
    <author>tc={5D18DBF5-B8DC-46B1-841E-4408ABA8A3B2}</author>
    <author>tc={882C0BE2-FC1A-4318-A653-79FC8D6D88FA}</author>
    <author>tc={2C9CB1F2-F0B1-4C42-8769-41CAEB815A00}</author>
    <author>tc={05578864-8C8E-40AC-9E03-3E35B45D5911}</author>
    <author>tc={27A94703-638D-4810-B7F5-C37F6892CF9B}</author>
    <author>tc={C9825251-8209-4791-9AAD-ACD89E8D4E14}</author>
    <author>tc={69859FC1-E70F-4824-84A8-3EAF86AD52B1}</author>
    <author>tc={AAE254CC-B69F-4048-BC77-FD7A848883F6}</author>
    <author>tc={4448D38F-0485-451C-BCBB-16AC1C0D1142}</author>
    <author>tc={9904DF03-9EBD-41F5-A0D4-ADC2F0E88E6D}</author>
    <author>tc={C0664E8E-B81D-495A-9CFF-FB8895BB9079}</author>
    <author>tc={7BB77FDA-3F8B-4362-B40A-06DEB33EB33F}</author>
  </authors>
  <commentList>
    <comment ref="Q3" authorId="0" shapeId="0" xr:uid="{4E37FA32-270F-4D56-A7AD-EB30747D340C}">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007</t>
      </text>
    </comment>
    <comment ref="Q4" authorId="1" shapeId="0" xr:uid="{A997CA30-0FD9-4BC3-9E30-C665D77F9081}">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Кадастровая регистрация объекта</t>
      </text>
    </comment>
    <comment ref="I9" authorId="2" shapeId="0" xr:uid="{FF36D716-DB9F-4D92-AB0E-41B6D6E91E62}">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800 руб недоплата чайка-2 за февраль</t>
      </text>
    </comment>
    <comment ref="I13" authorId="3" shapeId="0" xr:uid="{6425309E-8110-4C63-AADD-B72E76662977}">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недоплата чайки-2 1600руб за март</t>
      </text>
    </comment>
    <comment ref="J15" authorId="4" shapeId="0" xr:uid="{41E2A29F-8A14-4314-BBC5-AA17C6682508}">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канцелярия</t>
      </text>
    </comment>
    <comment ref="I18" authorId="5" shapeId="0" xr:uid="{CC9B3825-B3C6-4EA9-B0BF-600B1CC60694}">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недоплата 1600руб за апрель чайка-2</t>
      </text>
    </comment>
    <comment ref="L18" authorId="6" shapeId="0" xr:uid="{344369D5-9585-424B-92FC-68701175A4D6}">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056</t>
      </text>
    </comment>
    <comment ref="L23" authorId="7" shapeId="0" xr:uid="{117E5D74-1D52-4B6C-B4B8-31FE8B1BFF1E}">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056</t>
      </text>
    </comment>
    <comment ref="L26" authorId="8" shapeId="0" xr:uid="{F0014646-051F-4C28-A949-CDD0836998BD}">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057</t>
      </text>
    </comment>
    <comment ref="G31" authorId="9" shapeId="0" xr:uid="{526B6D57-3E3B-4EF0-A77D-7D82E6B0AA4F}">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услуги электриков в июле</t>
      </text>
    </comment>
    <comment ref="H31" authorId="10" shapeId="0" xr:uid="{2460F2B7-D6E1-46D1-8D79-0C4E7090751A}">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услуги электриков в июле</t>
      </text>
    </comment>
    <comment ref="L31" authorId="11" shapeId="0" xr:uid="{8B353BD7-87F5-4067-A016-6C8FFBCCF862}">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069</t>
      </text>
    </comment>
    <comment ref="M31" authorId="12" shapeId="0" xr:uid="{06D339F9-2CA6-41DD-90D0-467394812184}">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068</t>
      </text>
    </comment>
    <comment ref="L36" authorId="13" shapeId="0" xr:uid="{BE02FB31-B1FB-4118-8DC8-45A88F321E1D}">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078</t>
      </text>
    </comment>
    <comment ref="I38" authorId="14" shapeId="0" xr:uid="{F97383AB-D0B4-4675-87CA-FAE51C610A07}">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082</t>
      </text>
    </comment>
    <comment ref="L40" authorId="15" shapeId="0" xr:uid="{499C1BAF-A8C0-4EF4-9B9B-07D15A0FFA71}">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088</t>
      </text>
    </comment>
    <comment ref="L42" authorId="16" shapeId="0" xr:uid="{14DA6B54-E73B-453C-9917-5F70DDF978DC}">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096, РО 095</t>
      </text>
    </comment>
    <comment ref="L44" authorId="17" shapeId="0" xr:uid="{5B2FBE74-938B-4D7F-998F-4675B32ED6AA}">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101</t>
      </text>
    </comment>
    <comment ref="Q44" authorId="18" shapeId="0" xr:uid="{D50C5A05-FE34-4C71-A48D-9845133BCACC}">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100</t>
      </text>
    </comment>
    <comment ref="L46" authorId="19" shapeId="0" xr:uid="{09EEDF99-0617-481F-B779-BD7CEB26695E}">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104</t>
      </text>
    </comment>
    <comment ref="M46" authorId="20" shapeId="0" xr:uid="{2681DC02-B770-4DC6-9EFA-EC8624A002D8}">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105</t>
      </text>
    </comment>
    <comment ref="Q47" authorId="21" shapeId="0" xr:uid="{E85CE12E-0496-4A7E-A9AC-A6F739E5613E}">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71.ХОЗ_КАНЦ</t>
      </text>
    </comment>
    <comment ref="L50" authorId="22" shapeId="0" xr:uid="{D5FF4664-D7FC-4C59-865A-C4C2F4C14280}">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110</t>
      </text>
    </comment>
    <comment ref="L52" authorId="23" shapeId="0" xr:uid="{1E78D526-2649-40E4-B86F-C5A900C6C663}">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119
Ответить:
    +инвентаризация</t>
      </text>
    </comment>
    <comment ref="L54" authorId="24" shapeId="0" xr:uid="{2CFC0F47-63FC-4F85-90FA-AD9E0456FA8A}">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127, РО 123</t>
      </text>
    </comment>
    <comment ref="Q57" authorId="25" shapeId="0" xr:uid="{DAEECDA8-C9D2-41D8-9362-410F5FEEDF50}">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71.ХОЗ_КАНЦ</t>
      </text>
    </comment>
    <comment ref="G60" authorId="26" shapeId="0" xr:uid="{AA549F20-D057-44FF-9578-63176B351D14}">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138, РО 139</t>
      </text>
    </comment>
    <comment ref="L62" authorId="27" shapeId="0" xr:uid="{38F8BD31-1842-40A7-9B84-6763FC24CA76}">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147</t>
      </text>
    </comment>
    <comment ref="I69" authorId="28" shapeId="0" xr:uid="{5D18DBF5-B8DC-46B1-841E-4408ABA8A3B2}">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164</t>
      </text>
    </comment>
    <comment ref="L69" authorId="29" shapeId="0" xr:uid="{882C0BE2-FC1A-4318-A653-79FC8D6D88FA}">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158</t>
      </text>
    </comment>
    <comment ref="Q71" authorId="30" shapeId="0" xr:uid="{2C9CB1F2-F0B1-4C42-8769-41CAEB815A00}">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71.ХОЗ_КАНЦ</t>
      </text>
    </comment>
    <comment ref="L72" authorId="31" shapeId="0" xr:uid="{05578864-8C8E-40AC-9E03-3E35B45D5911}">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168</t>
      </text>
    </comment>
    <comment ref="L75" authorId="32" shapeId="0" xr:uid="{27A94703-638D-4810-B7F5-C37F6892CF9B}">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172 25400</t>
      </text>
    </comment>
    <comment ref="L79" authorId="33" shapeId="0" xr:uid="{C9825251-8209-4791-9AAD-ACD89E8D4E14}">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183</t>
      </text>
    </comment>
    <comment ref="H80" authorId="34" shapeId="0" xr:uid="{69859FC1-E70F-4824-84A8-3EAF86AD52B1}">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186</t>
      </text>
    </comment>
    <comment ref="L80" authorId="35" shapeId="0" xr:uid="{AAE254CC-B69F-4048-BC77-FD7A848883F6}">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185</t>
      </text>
    </comment>
    <comment ref="G83" authorId="36" shapeId="0" xr:uid="{4448D38F-0485-451C-BCBB-16AC1C0D1142}">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ремонт сектора 13</t>
      </text>
    </comment>
    <comment ref="L83" authorId="37" shapeId="0" xr:uid="{9904DF03-9EBD-41F5-A0D4-ADC2F0E88E6D}">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189</t>
      </text>
    </comment>
    <comment ref="Q85" authorId="38" shapeId="0" xr:uid="{C0664E8E-B81D-495A-9CFF-FB8895BB9079}">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РО 196</t>
      </text>
    </comment>
    <comment ref="D90" authorId="39" shapeId="0" xr:uid="{7BB77FDA-3F8B-4362-B40A-06DEB33EB33F}">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Официальная часть, плюсом</t>
      </text>
    </comment>
  </commentList>
</comments>
</file>

<file path=xl/sharedStrings.xml><?xml version="1.0" encoding="utf-8"?>
<sst xmlns="http://schemas.openxmlformats.org/spreadsheetml/2006/main" count="510" uniqueCount="211">
  <si>
    <t xml:space="preserve">январь </t>
  </si>
  <si>
    <t xml:space="preserve">Михайлова </t>
  </si>
  <si>
    <t>Гладких</t>
  </si>
  <si>
    <t>Гайфуллин</t>
  </si>
  <si>
    <t>Курбанов</t>
  </si>
  <si>
    <t>инкасация в банк  79.51</t>
  </si>
  <si>
    <t>февраль</t>
  </si>
  <si>
    <t xml:space="preserve">Шакиров </t>
  </si>
  <si>
    <t>МУС</t>
  </si>
  <si>
    <t>ХОЗ_ИНВ</t>
  </si>
  <si>
    <t>ЭО</t>
  </si>
  <si>
    <t>ХОЗ_ТРАНС</t>
  </si>
  <si>
    <t>ХОЗ_СВЯЗЬ</t>
  </si>
  <si>
    <t>РО 023</t>
  </si>
  <si>
    <t>март</t>
  </si>
  <si>
    <t>руб</t>
  </si>
  <si>
    <t>РО</t>
  </si>
  <si>
    <t>Шакиров</t>
  </si>
  <si>
    <t>апрель</t>
  </si>
  <si>
    <t>РО 049</t>
  </si>
  <si>
    <t>РО 024</t>
  </si>
  <si>
    <t>май</t>
  </si>
  <si>
    <t>РО №</t>
  </si>
  <si>
    <t>Замечание</t>
  </si>
  <si>
    <t>РО 056</t>
  </si>
  <si>
    <t>Инструмент для монтажа СИП</t>
  </si>
  <si>
    <t>Инструмент для снятия изоляции</t>
  </si>
  <si>
    <t>Ключ переставной диэлектрический</t>
  </si>
  <si>
    <t>Нет товарного чека</t>
  </si>
  <si>
    <t>Не заполнен товарный чек</t>
  </si>
  <si>
    <t>Оборудование, предположительно, для подключения абонентов</t>
  </si>
  <si>
    <t>Оборудование для подключения</t>
  </si>
  <si>
    <t>сумма, руб</t>
  </si>
  <si>
    <t>РО 057</t>
  </si>
  <si>
    <t>июнь</t>
  </si>
  <si>
    <t>ХОЗ_ДОР</t>
  </si>
  <si>
    <t>июль</t>
  </si>
  <si>
    <t>август</t>
  </si>
  <si>
    <t>ХОЗ</t>
  </si>
  <si>
    <t>Предоставить решение об установлении зарплаты сотрудникам СНТ</t>
  </si>
  <si>
    <t>Михайлова, Гладких</t>
  </si>
  <si>
    <t>сентябрь</t>
  </si>
  <si>
    <t>октябрь</t>
  </si>
  <si>
    <t>Шакиров, Гладких</t>
  </si>
  <si>
    <t>РО 069</t>
  </si>
  <si>
    <t>Нет кассового чека</t>
  </si>
  <si>
    <t>РО 078</t>
  </si>
  <si>
    <t>ноябрь</t>
  </si>
  <si>
    <t>№л</t>
  </si>
  <si>
    <t>Видеонаблюдение</t>
  </si>
  <si>
    <t>декабрь</t>
  </si>
  <si>
    <t>РО 032</t>
  </si>
  <si>
    <t>РО 066</t>
  </si>
  <si>
    <t>РО 067</t>
  </si>
  <si>
    <t>Выплата за будущий месяц работы недопустима</t>
  </si>
  <si>
    <t>3000+4000</t>
  </si>
  <si>
    <t>РО 088</t>
  </si>
  <si>
    <t>Выдано за ремонт электросети председателю. Основание выдачи не понятно, ремонт не подтвержден</t>
  </si>
  <si>
    <t>РО 068</t>
  </si>
  <si>
    <t>РО 096</t>
  </si>
  <si>
    <t>РО 095</t>
  </si>
  <si>
    <t>РО 101</t>
  </si>
  <si>
    <t>Оборудование для подключения абонентов</t>
  </si>
  <si>
    <t>Смартфон NOKIA</t>
  </si>
  <si>
    <t>РО 100</t>
  </si>
  <si>
    <t>январь</t>
  </si>
  <si>
    <t>РО 007</t>
  </si>
  <si>
    <t>РО 106</t>
  </si>
  <si>
    <t>РО 105</t>
  </si>
  <si>
    <t>РО 104</t>
  </si>
  <si>
    <t>Набор сверл по стеклу и керамической плитке 5шт</t>
  </si>
  <si>
    <r>
      <t xml:space="preserve">Кабель ВВГ 3х1.5 100м. </t>
    </r>
    <r>
      <rPr>
        <sz val="11"/>
        <color rgb="FFFF0000"/>
        <rFont val="Calibri"/>
        <family val="2"/>
        <charset val="204"/>
        <scheme val="minor"/>
      </rPr>
      <t>Куда использован?</t>
    </r>
  </si>
  <si>
    <t>Не указан тип кабеля в товарном чеке</t>
  </si>
  <si>
    <r>
      <t xml:space="preserve">Кабель 2х4. </t>
    </r>
    <r>
      <rPr>
        <sz val="11"/>
        <color rgb="FFFF0000"/>
        <rFont val="Calibri"/>
        <family val="2"/>
        <charset val="204"/>
        <scheme val="minor"/>
      </rPr>
      <t>Куда применен?</t>
    </r>
  </si>
  <si>
    <t>Нет кассового чека. Оборудование для подключения абонентов</t>
  </si>
  <si>
    <t>РО 110</t>
  </si>
  <si>
    <t>Отвертка фьюжн matrix 100мм</t>
  </si>
  <si>
    <r>
      <t xml:space="preserve">Кабель СИП 4х16 для сектора 39. </t>
    </r>
    <r>
      <rPr>
        <sz val="11"/>
        <color rgb="FFFF0000"/>
        <rFont val="Calibri"/>
        <family val="2"/>
        <charset val="204"/>
        <scheme val="minor"/>
      </rPr>
      <t>ПРОВЕРИТЬ!!!</t>
    </r>
    <r>
      <rPr>
        <sz val="11"/>
        <color theme="1"/>
        <rFont val="Calibri"/>
        <family val="2"/>
        <scheme val="minor"/>
      </rPr>
      <t xml:space="preserve"> Цена на СИП завышена</t>
    </r>
  </si>
  <si>
    <t>Не указан тип кабеля, нет товарного чека</t>
  </si>
  <si>
    <t>РО 119</t>
  </si>
  <si>
    <t>Оборудование не для электрики: паранитоые прокладки, хомуты</t>
  </si>
  <si>
    <r>
      <t xml:space="preserve">Материалы: краска, саморезы. </t>
    </r>
    <r>
      <rPr>
        <sz val="11"/>
        <color rgb="FFFF0000"/>
        <rFont val="Calibri"/>
        <family val="2"/>
        <charset val="204"/>
        <scheme val="minor"/>
      </rPr>
      <t>Проверить использование</t>
    </r>
  </si>
  <si>
    <t>Мебельные петли, серла по металлу</t>
  </si>
  <si>
    <t>Оборудование не для электромонтажа: Саморезы, хомуты</t>
  </si>
  <si>
    <r>
      <t xml:space="preserve">Герметик и саморезы. </t>
    </r>
    <r>
      <rPr>
        <sz val="11"/>
        <color rgb="FFFF0000"/>
        <rFont val="Calibri"/>
        <family val="2"/>
        <charset val="204"/>
        <scheme val="minor"/>
      </rPr>
      <t>Куда использованы?</t>
    </r>
  </si>
  <si>
    <t>Ключ комбинированный трещеточный 17мм</t>
  </si>
  <si>
    <t>Саморезы не для электромонтажа</t>
  </si>
  <si>
    <t>РО 120</t>
  </si>
  <si>
    <t>По списанию деньги потрачены на работу, материалы от 38 сектора. Чеков на материалы нет.</t>
  </si>
  <si>
    <t>Вся сумма учтена в услугах электрика.</t>
  </si>
  <si>
    <t>РО 127</t>
  </si>
  <si>
    <t>Есть счет на уазанную сумму без подтверждающих документов (отсутствует чек, товарная накладная).  Стоимость материалов в счете стоимость некоторх позиций троекратно завышена. Не указаны характеристики приобретаемого кабеля СИП. Сумма выдана авансом Гайфуллину</t>
  </si>
  <si>
    <t>РО 123</t>
  </si>
  <si>
    <t>Чек на 29140руб, по которому вычитется сумма 2505 (РО 119). При этом позиции  чеке не совпадают с позициями в товарной кнакладной. Дата товарного чека не совпадает с датой кассового чека Общий неподтвержденный расход по РО 119 и РО 123 29140 руб</t>
  </si>
  <si>
    <t>РО 124</t>
  </si>
  <si>
    <r>
      <t>Саморезы.</t>
    </r>
    <r>
      <rPr>
        <sz val="11"/>
        <color rgb="FFFF0000"/>
        <rFont val="Calibri"/>
        <family val="2"/>
        <charset val="204"/>
        <scheme val="minor"/>
      </rPr>
      <t>Не установлено использование</t>
    </r>
  </si>
  <si>
    <t>РО 133</t>
  </si>
  <si>
    <t>Отвертка индиаторная sl 190мм</t>
  </si>
  <si>
    <t>Сверло спиральное по металлу 3,5х112 2шт</t>
  </si>
  <si>
    <t>Сверло спиральное по металлу 3,2х106 2шт</t>
  </si>
  <si>
    <t>Сантехнические принадлежности</t>
  </si>
  <si>
    <t>Канал алюминиевы гофрированный - воздуховод</t>
  </si>
  <si>
    <t xml:space="preserve">Кисти </t>
  </si>
  <si>
    <t>Автоматика. Нет товарного чека</t>
  </si>
  <si>
    <t>РО 130</t>
  </si>
  <si>
    <t>Не предоставлено отчетных документов по покупке и установке опор на 28 и 34 сеторе. Есть только предварительная смета без печати подрядчика. По РО выдано Гайфуллину</t>
  </si>
  <si>
    <t>РО 132</t>
  </si>
  <si>
    <t>Нет отчетных документов</t>
  </si>
  <si>
    <t>РО 131</t>
  </si>
  <si>
    <t>Отсутствуют чеки, товарные накладные на приобретенные материалы. Есть только счет на оплату. Выдано Гайфуллину</t>
  </si>
  <si>
    <t>РО 136</t>
  </si>
  <si>
    <t>Товарный чек не заполнен, нет информации о приобретенных товарах</t>
  </si>
  <si>
    <t>РО 147</t>
  </si>
  <si>
    <t>Коронка по бетону СДС 35 мм М-22</t>
  </si>
  <si>
    <t>Не заполнены товарные чеки, невозможно установить, на что совершены расходы</t>
  </si>
  <si>
    <t>РО 146</t>
  </si>
  <si>
    <t>В расходах, кроме топлива, включена вода 75 руб</t>
  </si>
  <si>
    <t>В расходах, кроме топлива, включен чупа-чупс XXL</t>
  </si>
  <si>
    <t>РО 150</t>
  </si>
  <si>
    <t>РО 164</t>
  </si>
  <si>
    <t>Шакиров. Отсутствует акт выполненных работ специалистом Мосэнерго</t>
  </si>
  <si>
    <t>РО 158</t>
  </si>
  <si>
    <t>Отсутствуют  товарный чек, невозможо установить стоимость единцы товара и количество приобретенного товара</t>
  </si>
  <si>
    <t>РО 168</t>
  </si>
  <si>
    <t>Качество чека не позволяет установить расход</t>
  </si>
  <si>
    <t>Покупка кабеля без товарного чека, без уазания длины, параметров и стоимости за метр</t>
  </si>
  <si>
    <t>РО 173</t>
  </si>
  <si>
    <t>Отсутствует товарный чек, невозможно устаноить перечень приобретенных материалов</t>
  </si>
  <si>
    <t>Лестница трехсекционная KRAUSE</t>
  </si>
  <si>
    <t>РО 172</t>
  </si>
  <si>
    <t>РО 183</t>
  </si>
  <si>
    <t>Нет акта выполненных работ</t>
  </si>
  <si>
    <t>РО 185</t>
  </si>
  <si>
    <t>Ключ комбинированный трещеточный 13мм</t>
  </si>
  <si>
    <t>Matrix отвертка крестовая</t>
  </si>
  <si>
    <t>РО 186</t>
  </si>
  <si>
    <t>РО 196</t>
  </si>
  <si>
    <t>РО 189</t>
  </si>
  <si>
    <t>Не заполнены товарные чеки</t>
  </si>
  <si>
    <t>Приложен кассовый чек в июне за февраль</t>
  </si>
  <si>
    <t>Товарный чек не расписан</t>
  </si>
  <si>
    <t>расчеты с Чайкой</t>
  </si>
  <si>
    <t xml:space="preserve">Отчет по расходам за наличные средства не позднее 30 дней с момента совершения расхода </t>
  </si>
  <si>
    <t>Январь</t>
  </si>
  <si>
    <t>Февраль</t>
  </si>
  <si>
    <t>Март</t>
  </si>
  <si>
    <t>Апрель</t>
  </si>
  <si>
    <t>Май</t>
  </si>
  <si>
    <t>Июнь</t>
  </si>
  <si>
    <t>Июль</t>
  </si>
  <si>
    <t>Август</t>
  </si>
  <si>
    <t>Сентябрь</t>
  </si>
  <si>
    <t>Октябрь</t>
  </si>
  <si>
    <t>Ноябрь</t>
  </si>
  <si>
    <t>Декабрь</t>
  </si>
  <si>
    <t>Месяц</t>
  </si>
  <si>
    <t xml:space="preserve">Показание </t>
  </si>
  <si>
    <t>Расход</t>
  </si>
  <si>
    <t>Сектор</t>
  </si>
  <si>
    <t>Оплаченное потребление</t>
  </si>
  <si>
    <t>Итого</t>
  </si>
  <si>
    <t xml:space="preserve">Снимать показания секторальных счетчиков ежемесячно с 1 -го по 5 ое число, начиная с августа месяца. Занесение информации в таблицу (приложение 1) и публикпация данных на сайте. Таблица настроена на внесение показаний с любого месяца и выделение секторов должников, нулевых, предоплатников. </t>
  </si>
  <si>
    <t xml:space="preserve">Обновить (доработать) должностные инструкции для элетрика, бухгалтера. Выложить обязанности сотрудников СНТ на сайт. Наделить бухгалтера безусловным правом не принимать расходы оформленные не должным образом (пункты 3 и 4 рекомендаций). </t>
  </si>
  <si>
    <t xml:space="preserve">Стимулировать оплату за ЭЭ и членских взносов безналичным способом на расчетный счет СНТ. </t>
  </si>
  <si>
    <t>Установка опор ЛЭП сектор 41. ПРОВЕРИТЬ!!!</t>
  </si>
  <si>
    <t>подтверждено</t>
  </si>
  <si>
    <t>Модернизация сектора 40. ПРОВЕРИТЬ!!!</t>
  </si>
  <si>
    <t>Нет чеков на материалы для электросети монтаж ЛЭП 35 сектор. ПРОВЕРИТЬ!!!</t>
  </si>
  <si>
    <t>Подтверждено</t>
  </si>
  <si>
    <t xml:space="preserve">1. </t>
  </si>
  <si>
    <t xml:space="preserve">2. </t>
  </si>
  <si>
    <t xml:space="preserve">Сумма </t>
  </si>
  <si>
    <t>Зарплаты</t>
  </si>
  <si>
    <t xml:space="preserve">3. </t>
  </si>
  <si>
    <t xml:space="preserve">Суммы на связь 5000 рублей и хозяйственный инвентарь 9680 рублей подтверждены чеками полностью. </t>
  </si>
  <si>
    <t xml:space="preserve">4. </t>
  </si>
  <si>
    <t xml:space="preserve">Сумма компенсации ГСМ превышает установленные договором суммы. Траты превышены на 19668 рублей. </t>
  </si>
  <si>
    <t xml:space="preserve">5. </t>
  </si>
  <si>
    <t xml:space="preserve">6. </t>
  </si>
  <si>
    <t xml:space="preserve">7. </t>
  </si>
  <si>
    <t xml:space="preserve">8. </t>
  </si>
  <si>
    <t xml:space="preserve">Баланс сходится. Сумма инкасации соответствует. </t>
  </si>
  <si>
    <t xml:space="preserve">9. </t>
  </si>
  <si>
    <t xml:space="preserve">Договора всех членов СНТ в наличии, действующие. </t>
  </si>
  <si>
    <r>
      <t xml:space="preserve">Расходы на выплату зарплаты  председателю и оплату по ГПХ всем членам правления и двум электрикам составляют 1 201 800. Выплачено 1 188 480. </t>
    </r>
    <r>
      <rPr>
        <sz val="11"/>
        <color theme="1"/>
        <rFont val="Calibri"/>
        <family val="2"/>
        <charset val="204"/>
        <scheme val="minor"/>
      </rPr>
      <t xml:space="preserve">Не подтвержденная актами выполеных работ сумма выплаченная г-ну Гайфулинну составляет 217160 рублей. Сумма 10000 рублей, выплаченная в качестве компенсации г-ну Курбанову за производственную травму обоснованна. </t>
    </r>
  </si>
  <si>
    <t xml:space="preserve">Расходы на хозяйственные нужды составляют 133967 рублей. Расходы обоснованны и подтверждены на сумму 130967 должным образом. На сумму 3000 рублей нет акта выполенных работ. </t>
  </si>
  <si>
    <t xml:space="preserve">Сумма расходов на электрооборудование составляет 879 178 рублей. По подавляющему большинству документов в данной статье расходов есть замечания. От не корректно оформленных подтверждающих документов, до приобретения нецелевых материалов (мебельные петли, паронитовые прокладки, дифавтоматы). На 100% подтвержден расход суммы 30081 рубль. Работы на сумму 244 000 подтверждены членами СНТ, но доументы оформлены не корректно.  Оформление затрат по статье ЭО требуют существенной коррекции и не могут быть признаны подтвержденными должным образом на сумму 605 097 рублей.  </t>
  </si>
  <si>
    <t xml:space="preserve">10. </t>
  </si>
  <si>
    <r>
      <rPr>
        <b/>
        <sz val="11"/>
        <color theme="1"/>
        <rFont val="Calibri"/>
        <family val="2"/>
        <charset val="204"/>
        <scheme val="minor"/>
      </rPr>
      <t>Наличные</t>
    </r>
    <r>
      <rPr>
        <sz val="11"/>
        <color theme="1"/>
        <rFont val="Calibri"/>
        <family val="2"/>
        <scheme val="minor"/>
      </rPr>
      <t xml:space="preserve"> расходы на обслуживание дорог составляет 315 000 рублей. Частично траты подтверждены взаиморасчетами с чайко-2. Всю сумму затрат считаю обоснованной.</t>
    </r>
  </si>
  <si>
    <t xml:space="preserve">11. </t>
  </si>
  <si>
    <t xml:space="preserve">Компания, занимающася вывозом мусора, не аффелирована с председателем или его ближайшими родственниками. </t>
  </si>
  <si>
    <r>
      <rPr>
        <b/>
        <sz val="11"/>
        <color theme="1"/>
        <rFont val="Calibri"/>
        <family val="2"/>
        <charset val="204"/>
        <scheme val="minor"/>
      </rPr>
      <t>Р</t>
    </r>
    <r>
      <rPr>
        <sz val="11"/>
        <color theme="1"/>
        <rFont val="Calibri"/>
        <family val="2"/>
        <scheme val="minor"/>
      </rPr>
      <t xml:space="preserve">асходы на вывоз мусора и уборку территории мусорной площадки совпадают с отчетом Чайки-2 . </t>
    </r>
    <r>
      <rPr>
        <b/>
        <sz val="11"/>
        <color theme="1"/>
        <rFont val="Calibri"/>
        <family val="2"/>
        <charset val="204"/>
        <scheme val="minor"/>
      </rPr>
      <t>Наличная</t>
    </r>
    <r>
      <rPr>
        <sz val="11"/>
        <color theme="1"/>
        <rFont val="Calibri"/>
        <family val="2"/>
        <scheme val="minor"/>
      </rPr>
      <t xml:space="preserve"> сумма расходов 336 000. Сомнений не вызывает. Оплаты с чайкой 2 разделены пропорционально количеству участков. Оплаты производятся как Чайкой, так и Чайкой 2.  Сумма в 7000 рублей включена в расходы по мусору ошибо</t>
    </r>
    <r>
      <rPr>
        <sz val="11"/>
        <color theme="1"/>
        <rFont val="Calibri"/>
        <family val="2"/>
        <charset val="204"/>
        <scheme val="minor"/>
      </rPr>
      <t xml:space="preserve">чно и не подтверждена актом выполеных работ. </t>
    </r>
  </si>
  <si>
    <t xml:space="preserve">12. </t>
  </si>
  <si>
    <t xml:space="preserve">Необходимо проведение инвентаризации. </t>
  </si>
  <si>
    <t xml:space="preserve">13. </t>
  </si>
  <si>
    <t>Взаиморассчеты с чайкой - 2 совпадают</t>
  </si>
  <si>
    <t xml:space="preserve">Безналичные расчет был проверен по банковской выписке и признан обоснованным. </t>
  </si>
  <si>
    <t>Согласовать с бухгалтером Чайки-2 общую форму взаиморассчетов</t>
  </si>
  <si>
    <r>
      <t xml:space="preserve">Установить плату за прием в члены СНТ нового собственника участка в размере 50 тыс рублей. Собственник освобождается от полной или частичной уплаты взносов в следующих случаях: </t>
    </r>
    <r>
      <rPr>
        <i/>
        <sz val="11"/>
        <color theme="1"/>
        <rFont val="Calibri"/>
        <family val="2"/>
        <charset val="204"/>
        <scheme val="minor"/>
      </rPr>
      <t>1. Если может подтвердить оплату членских взносов за участок официальными документами (выписки банковских платежей или квитки об оплате взносов с отметками в членской книжке). 2. При предоставлении справки об отсутствии задолженности, выданной председателем прошлому собственнику. Справка действительна до конца календарного года, в котором она была выдана. 3. При наличии информации об уплате членских взносов в бухгалтерии СНТ</t>
    </r>
    <r>
      <rPr>
        <sz val="11"/>
        <color theme="1"/>
        <rFont val="Calibri"/>
        <family val="2"/>
        <scheme val="minor"/>
      </rPr>
      <t xml:space="preserve">. В случае частичного подтверждения оплаты новый собственник обязан оплатить все неподтвержденные периоды за последние 10 лет.  </t>
    </r>
  </si>
  <si>
    <t xml:space="preserve">При закупке материалов электриком для проведения работ в обязательном порядке выдавать собственникам участков чеки на приобретаемые материалы. Электрик имеет право потребовать от собственника участка до 20% от стоимости материалов за услугу покупки и доставки. Собственник имеет право самостоятельно закупить необходимый материал. Ассортимент, условия покупки, оплаты и стоимости услуг по приобретению и доставки материалов стороны обсуждают самостоятельно. Электрик обязан хранить фотографию или копию чека на приобретенный товар в течение 60 дней с момента покупки. В случае отказа электриком предоставить чек на приобретенный материал собстенник участка обязан обратиться в правление СНТ и сообщить о факте отказа. </t>
  </si>
  <si>
    <t>Включить расходы на ГСМ в ежемесячную оплату без предоставления чеков для электрика Гайфуллина. Сумма расходов 2 тыс рублей в месяц.</t>
  </si>
  <si>
    <t>Перевести закупки расходных материалов для электрики и хозяйственных нужд по безналичному рассчету. Закупка материалов за наличный рассчет допускается только для устранения аварийных ситуаций и когда закупка безналичным способом нецелесообразна (низкая стоимость материалов, незначительность расходов). При этом сумма безналичных рассчетов должна составлять не менее 90% от стоимости всех закупленных материалов. Исключение возможно в случае устранения крупной аварии. Все аварии должны быть зафиксированны в журнале аварийных работ с указанием даты, времени выявления и устранения, перечня использованных материалов и их стоймости.</t>
  </si>
  <si>
    <t xml:space="preserve">Создание расходных ордеров при предоставлении товарного и кассового чеков (обязательного, в случае, если в чеке не указаны приобретаемые позиции, их цена за единицу, количество). Вести учет расхода материалов по секторам. </t>
  </si>
  <si>
    <t>Ежемесячно составлять акт выполненых работ по всем затратам для нужд СНТ (подсыпка дорог, ремонт э сетей, благоустройство).</t>
  </si>
  <si>
    <t xml:space="preserve">Разделить расходы на обслуживание центральной дороги совместно с Чайкой-2 и расходы на обслуживание внутренних дорог, стоимость которого целиком ложится на Чайку.  </t>
  </si>
  <si>
    <t xml:space="preserve">Установление справедливых тарифов на услуги электромонтажа для собственников участков штатными электриками. Соблюдение электриками норм ПУЭ при выполнении работ. Обязательный вонос ПУ электричества на секторный столб с возможностью безпрепятственного круглосуточного доступа к прибору учета.  </t>
  </si>
  <si>
    <t>Нет товарного чека и расшифровки</t>
  </si>
  <si>
    <r>
      <t xml:space="preserve">Оборудование для подключения абонента: АББ выключатель, </t>
    </r>
    <r>
      <rPr>
        <sz val="11"/>
        <color rgb="FFFF0000"/>
        <rFont val="Calibri"/>
        <family val="2"/>
        <charset val="204"/>
        <scheme val="minor"/>
      </rPr>
      <t>атомат дифференциальный</t>
    </r>
    <r>
      <rPr>
        <sz val="11"/>
        <color theme="1"/>
        <rFont val="Calibri"/>
        <family val="2"/>
        <scheme val="minor"/>
      </rPr>
      <t xml:space="preserve"> </t>
    </r>
  </si>
  <si>
    <t xml:space="preserve">Как и писал ранее, задачей ревизии является выявление слабых мест в деятельности СНТ, с последующими корректирующими дейстиями для их устранения. По результатам следующих ревизий можно будет оценить работу правления по устранению существующих недостатков и выполнение рекомендаций. В расходах существенные суммы не поддаются проверке ввиду отсутствия корректно офрмленных документов. Создание актов выполненых работ, перевод закупки материалов по безналичному расчету, документирование расходной деятельности должным образом являются ключем к прозрачности траты денег собственников. Как следствие, увеличение уровня доверия к деятельности правления СНТ, что в свою очередь повлечет собираемость взносов.  Контроль оплаты ээ с выявлением отделных неплательщиков поможет снизить долю элетроэнергии, которая оплачивается за счет членских взносов.  </t>
  </si>
  <si>
    <t>PS</t>
  </si>
  <si>
    <t>Оплата деятельности ревизионной комиссии или, хотя бы, освобождение от членских взносов. Как говорил участник группы "Чайф" В. Бегунов в фильме "день радио" - в следующий раз бесплатный концерт (ревизия) только за очень большие деньги. Прошу отнестись с пониманием к срокам.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</si>
</sst>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rgb="FFFF0000"/>
      <name val="Calibri"/>
      <family val="2"/>
      <scheme val="minor"/>
    </font>
    <font>
      <sz val="11"/>
      <name val="Calibri"/>
      <family val="2"/>
      <scheme val="minor"/>
    </font>
    <font>
      <sz val="11"/>
      <color rgb="FFFF0000"/>
      <name val="Calibri"/>
      <family val="2"/>
      <charset val="204"/>
      <scheme val="minor"/>
    </font>
    <font>
      <sz val="8"/>
      <name val="Calibri"/>
      <family val="2"/>
      <scheme val="minor"/>
    </font>
    <font>
      <sz val="8"/>
      <color theme="1"/>
      <name val="Calibri"/>
      <family val="2"/>
      <scheme val="minor"/>
    </font>
    <font>
      <b/>
      <sz val="11"/>
      <color theme="1"/>
      <name val="Calibri"/>
      <family val="2"/>
      <charset val="204"/>
      <scheme val="minor"/>
    </font>
    <font>
      <i/>
      <sz val="11"/>
      <color theme="1"/>
      <name val="Calibri"/>
      <family val="2"/>
      <charset val="204"/>
      <scheme val="minor"/>
    </font>
    <font>
      <sz val="11"/>
      <color theme="9"/>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9"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164">
    <xf numFmtId="0" fontId="0" fillId="0" borderId="0" xfId="0"/>
    <xf numFmtId="0" fontId="0" fillId="0" borderId="0" xfId="0" applyAlignment="1">
      <alignment horizont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38" xfId="0" applyBorder="1" applyAlignment="1">
      <alignment horizontal="center" vertical="center"/>
    </xf>
    <xf numFmtId="0" fontId="0" fillId="0" borderId="9" xfId="0" applyBorder="1" applyAlignment="1">
      <alignment horizontal="center" vertical="center"/>
    </xf>
    <xf numFmtId="0" fontId="0" fillId="0" borderId="33"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21" xfId="0" applyBorder="1" applyAlignment="1">
      <alignment horizontal="center" vertical="center"/>
    </xf>
    <xf numFmtId="0" fontId="0" fillId="0" borderId="50"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left" vertical="center"/>
    </xf>
    <xf numFmtId="0" fontId="0" fillId="0" borderId="32" xfId="0" applyBorder="1" applyAlignment="1">
      <alignment horizontal="left" vertical="center"/>
    </xf>
    <xf numFmtId="0" fontId="0" fillId="0" borderId="30" xfId="0" applyBorder="1" applyAlignment="1">
      <alignment horizontal="left" vertical="center"/>
    </xf>
    <xf numFmtId="0" fontId="0" fillId="0" borderId="2" xfId="0" applyBorder="1" applyAlignment="1">
      <alignment horizontal="center" wrapText="1"/>
    </xf>
    <xf numFmtId="0" fontId="0" fillId="0" borderId="32" xfId="0" applyBorder="1" applyAlignment="1">
      <alignment wrapText="1"/>
    </xf>
    <xf numFmtId="0" fontId="0" fillId="0" borderId="30" xfId="0" applyBorder="1" applyAlignment="1">
      <alignment wrapText="1"/>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62" xfId="0"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15" xfId="0" applyBorder="1" applyAlignment="1">
      <alignment horizontal="center" vertical="center"/>
    </xf>
    <xf numFmtId="0" fontId="0" fillId="0" borderId="43" xfId="0" applyBorder="1" applyAlignment="1">
      <alignment horizontal="center" vertical="center"/>
    </xf>
    <xf numFmtId="0" fontId="0" fillId="0" borderId="34" xfId="0" applyBorder="1" applyAlignment="1">
      <alignment horizontal="center" vertical="center"/>
    </xf>
    <xf numFmtId="0" fontId="0" fillId="0" borderId="4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45" xfId="0" applyBorder="1" applyAlignment="1">
      <alignment horizontal="center"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3" fillId="0" borderId="1" xfId="0" applyFont="1" applyFill="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wrapText="1"/>
    </xf>
    <xf numFmtId="0" fontId="0" fillId="0" borderId="50" xfId="0" applyBorder="1" applyAlignment="1">
      <alignment horizontal="center" vertical="center" wrapText="1"/>
    </xf>
    <xf numFmtId="0" fontId="0" fillId="0" borderId="0" xfId="0" applyBorder="1" applyAlignment="1">
      <alignment horizontal="center" vertical="center" wrapText="1"/>
    </xf>
    <xf numFmtId="0" fontId="0" fillId="0" borderId="55" xfId="0" applyBorder="1" applyAlignment="1">
      <alignment horizontal="center" vertical="center" wrapText="1"/>
    </xf>
    <xf numFmtId="0" fontId="0" fillId="2" borderId="30" xfId="0"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4" fillId="3" borderId="30" xfId="0" applyFont="1"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0" fontId="0" fillId="3" borderId="30" xfId="0" applyFill="1" applyBorder="1" applyAlignment="1">
      <alignment horizontal="center" vertical="center"/>
    </xf>
    <xf numFmtId="0" fontId="0" fillId="3" borderId="6" xfId="0" applyFill="1" applyBorder="1" applyAlignment="1">
      <alignment horizontal="center" vertical="center"/>
    </xf>
    <xf numFmtId="0" fontId="0" fillId="3" borderId="44" xfId="0" applyFill="1" applyBorder="1" applyAlignment="1">
      <alignment horizontal="center" vertical="center"/>
    </xf>
    <xf numFmtId="0" fontId="0" fillId="2" borderId="35" xfId="0" applyFill="1" applyBorder="1" applyAlignment="1">
      <alignment horizontal="center" vertical="center" wrapText="1"/>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17" xfId="0" applyFill="1" applyBorder="1" applyAlignment="1">
      <alignment horizontal="center" vertical="center"/>
    </xf>
    <xf numFmtId="0" fontId="0" fillId="3" borderId="11" xfId="0" applyFill="1" applyBorder="1" applyAlignment="1">
      <alignment horizontal="center" vertical="center"/>
    </xf>
    <xf numFmtId="0" fontId="0" fillId="3" borderId="37" xfId="0" applyFill="1" applyBorder="1" applyAlignment="1">
      <alignment horizontal="center" vertical="center"/>
    </xf>
    <xf numFmtId="0" fontId="0" fillId="3" borderId="18" xfId="0" applyFill="1" applyBorder="1" applyAlignment="1">
      <alignment horizontal="center" vertical="center"/>
    </xf>
    <xf numFmtId="0" fontId="0" fillId="0" borderId="30" xfId="0" applyFill="1" applyBorder="1" applyAlignment="1">
      <alignment horizontal="center" vertical="center"/>
    </xf>
    <xf numFmtId="0" fontId="0" fillId="4" borderId="29" xfId="0" applyFill="1" applyBorder="1" applyAlignment="1">
      <alignment horizontal="center" vertical="center"/>
    </xf>
    <xf numFmtId="0" fontId="0" fillId="4" borderId="32" xfId="0" applyFill="1" applyBorder="1" applyAlignment="1">
      <alignment horizontal="center" vertical="center"/>
    </xf>
    <xf numFmtId="0" fontId="0" fillId="3" borderId="34" xfId="0" applyFill="1" applyBorder="1" applyAlignment="1">
      <alignment horizontal="center" vertical="center"/>
    </xf>
    <xf numFmtId="0" fontId="0" fillId="3" borderId="29" xfId="0" applyFill="1" applyBorder="1" applyAlignment="1">
      <alignment horizontal="center" vertical="center"/>
    </xf>
    <xf numFmtId="0" fontId="0" fillId="3" borderId="4" xfId="0" applyFill="1" applyBorder="1" applyAlignment="1">
      <alignment horizontal="center" vertical="center"/>
    </xf>
    <xf numFmtId="0" fontId="0" fillId="3" borderId="32" xfId="0" applyFill="1" applyBorder="1" applyAlignment="1">
      <alignment horizontal="center" vertical="center"/>
    </xf>
    <xf numFmtId="0" fontId="0" fillId="3" borderId="26" xfId="0" applyFill="1" applyBorder="1" applyAlignment="1">
      <alignment horizontal="center" vertical="center"/>
    </xf>
    <xf numFmtId="0" fontId="0" fillId="5" borderId="35" xfId="0" applyFill="1" applyBorder="1" applyAlignment="1">
      <alignment horizontal="center" vertical="center"/>
    </xf>
    <xf numFmtId="0" fontId="0" fillId="5" borderId="29" xfId="0" applyFill="1" applyBorder="1" applyAlignment="1">
      <alignment horizontal="center" vertical="center"/>
    </xf>
    <xf numFmtId="0" fontId="0" fillId="3" borderId="15" xfId="0" applyFill="1" applyBorder="1" applyAlignment="1">
      <alignment horizontal="center" vertical="center"/>
    </xf>
    <xf numFmtId="0" fontId="0" fillId="0" borderId="35" xfId="0" applyFill="1" applyBorder="1" applyAlignment="1">
      <alignment horizontal="center" vertical="center"/>
    </xf>
    <xf numFmtId="0" fontId="0" fillId="0" borderId="30" xfId="0" applyFill="1" applyBorder="1" applyAlignment="1">
      <alignment wrapText="1"/>
    </xf>
    <xf numFmtId="0" fontId="0" fillId="0" borderId="49" xfId="0" applyFill="1" applyBorder="1" applyAlignment="1">
      <alignment horizontal="center" vertical="center"/>
    </xf>
    <xf numFmtId="0" fontId="0" fillId="5" borderId="30" xfId="0" applyFill="1" applyBorder="1" applyAlignment="1">
      <alignment horizontal="center" vertical="center"/>
    </xf>
    <xf numFmtId="0" fontId="0" fillId="3" borderId="57" xfId="0" applyFill="1" applyBorder="1" applyAlignment="1">
      <alignment horizontal="center" vertical="center"/>
    </xf>
    <xf numFmtId="0" fontId="0" fillId="3" borderId="3" xfId="0" applyFill="1" applyBorder="1" applyAlignment="1">
      <alignment horizontal="center" vertical="center"/>
    </xf>
    <xf numFmtId="0" fontId="0" fillId="3" borderId="25" xfId="0" applyFill="1" applyBorder="1" applyAlignment="1">
      <alignment horizontal="center" vertical="center"/>
    </xf>
    <xf numFmtId="0" fontId="0" fillId="5" borderId="1" xfId="0" applyFill="1" applyBorder="1" applyAlignment="1">
      <alignment horizontal="center" vertical="center"/>
    </xf>
    <xf numFmtId="0" fontId="0" fillId="3" borderId="27" xfId="0" applyFill="1" applyBorder="1" applyAlignment="1">
      <alignment horizontal="center" vertical="center"/>
    </xf>
    <xf numFmtId="0" fontId="0" fillId="5" borderId="16" xfId="0" applyFill="1" applyBorder="1" applyAlignment="1">
      <alignment horizontal="center" vertical="center"/>
    </xf>
    <xf numFmtId="0" fontId="0" fillId="0" borderId="1" xfId="0" applyFill="1" applyBorder="1" applyAlignment="1">
      <alignment horizontal="center" vertical="center"/>
    </xf>
    <xf numFmtId="0" fontId="0" fillId="0" borderId="16" xfId="0" applyFill="1" applyBorder="1" applyAlignment="1">
      <alignment horizontal="center" vertical="center"/>
    </xf>
    <xf numFmtId="0" fontId="0" fillId="5" borderId="42" xfId="0" applyFill="1" applyBorder="1" applyAlignment="1">
      <alignment horizontal="center" vertical="center"/>
    </xf>
    <xf numFmtId="0" fontId="0" fillId="2" borderId="8" xfId="0" applyFill="1" applyBorder="1" applyAlignment="1">
      <alignment horizontal="center" vertical="center"/>
    </xf>
    <xf numFmtId="0" fontId="0" fillId="0" borderId="30" xfId="0" applyFill="1" applyBorder="1" applyAlignment="1">
      <alignment horizontal="left" vertical="center"/>
    </xf>
    <xf numFmtId="0" fontId="0" fillId="0" borderId="26" xfId="0" applyFill="1" applyBorder="1" applyAlignment="1">
      <alignment horizontal="center" vertical="center"/>
    </xf>
    <xf numFmtId="0" fontId="0" fillId="0" borderId="9" xfId="0" applyFill="1" applyBorder="1" applyAlignment="1">
      <alignment horizontal="center" vertical="center"/>
    </xf>
    <xf numFmtId="0" fontId="0" fillId="5" borderId="8" xfId="0" applyFill="1" applyBorder="1" applyAlignment="1">
      <alignment horizontal="center" vertical="center"/>
    </xf>
    <xf numFmtId="0" fontId="0" fillId="3" borderId="8" xfId="0" applyFill="1" applyBorder="1" applyAlignment="1">
      <alignment horizontal="center" vertical="center"/>
    </xf>
    <xf numFmtId="0" fontId="0" fillId="0" borderId="0" xfId="0" applyFill="1"/>
    <xf numFmtId="0" fontId="0" fillId="5" borderId="32" xfId="0" applyFill="1" applyBorder="1" applyAlignment="1">
      <alignment horizontal="center" vertical="center"/>
    </xf>
    <xf numFmtId="0" fontId="7" fillId="0" borderId="49" xfId="0" applyFont="1" applyBorder="1" applyAlignment="1">
      <alignment horizontal="center" vertical="center" wrapText="1"/>
    </xf>
    <xf numFmtId="0" fontId="0" fillId="0" borderId="49" xfId="0" applyBorder="1" applyAlignment="1">
      <alignment horizontal="center" vertical="center" wrapText="1"/>
    </xf>
    <xf numFmtId="0" fontId="0" fillId="0" borderId="32" xfId="0" applyBorder="1" applyAlignment="1">
      <alignment horizontal="left" vertical="center" wrapText="1"/>
    </xf>
    <xf numFmtId="0" fontId="0" fillId="0" borderId="56" xfId="0" applyBorder="1" applyAlignment="1">
      <alignment vertical="center" wrapText="1"/>
    </xf>
    <xf numFmtId="0" fontId="4" fillId="3" borderId="1" xfId="0" applyFont="1" applyFill="1" applyBorder="1" applyAlignment="1">
      <alignment horizontal="center" vertical="center"/>
    </xf>
    <xf numFmtId="0" fontId="0" fillId="2" borderId="56" xfId="0" applyFill="1" applyBorder="1" applyAlignment="1">
      <alignment horizontal="center" vertical="center"/>
    </xf>
    <xf numFmtId="0" fontId="0" fillId="3" borderId="10" xfId="0" applyFill="1" applyBorder="1" applyAlignment="1">
      <alignment horizontal="center" vertical="center"/>
    </xf>
    <xf numFmtId="0" fontId="4" fillId="5" borderId="30" xfId="0" applyFont="1" applyFill="1" applyBorder="1" applyAlignment="1">
      <alignment horizontal="center" vertical="center"/>
    </xf>
    <xf numFmtId="0" fontId="0" fillId="0" borderId="0" xfId="0" applyAlignment="1">
      <alignment wrapText="1"/>
    </xf>
    <xf numFmtId="0" fontId="0" fillId="0" borderId="1" xfId="0" applyBorder="1"/>
    <xf numFmtId="0" fontId="0" fillId="0" borderId="3" xfId="0" applyBorder="1"/>
    <xf numFmtId="0" fontId="0" fillId="0" borderId="1" xfId="0" applyBorder="1" applyAlignment="1">
      <alignment horizontal="center"/>
    </xf>
    <xf numFmtId="0" fontId="0" fillId="0" borderId="6" xfId="0" applyBorder="1"/>
    <xf numFmtId="0" fontId="0" fillId="0" borderId="7" xfId="0" applyBorder="1"/>
    <xf numFmtId="0" fontId="0" fillId="0" borderId="11" xfId="0" applyBorder="1"/>
    <xf numFmtId="0" fontId="0" fillId="0" borderId="12" xfId="0" applyBorder="1"/>
    <xf numFmtId="0" fontId="0" fillId="0" borderId="68" xfId="0" applyFill="1" applyBorder="1"/>
    <xf numFmtId="0" fontId="0" fillId="0" borderId="1" xfId="0" applyBorder="1" applyAlignment="1">
      <alignment wrapText="1"/>
    </xf>
    <xf numFmtId="0" fontId="10" fillId="0" borderId="30" xfId="0" applyFont="1" applyBorder="1" applyAlignment="1">
      <alignment wrapText="1"/>
    </xf>
    <xf numFmtId="0" fontId="10" fillId="0" borderId="49" xfId="0" applyFont="1" applyBorder="1" applyAlignment="1">
      <alignment horizontal="center" vertical="center"/>
    </xf>
    <xf numFmtId="3" fontId="0" fillId="0" borderId="1" xfId="0" applyNumberFormat="1" applyBorder="1" applyAlignment="1">
      <alignment horizontal="center" vertical="center"/>
    </xf>
    <xf numFmtId="0" fontId="0" fillId="6" borderId="44" xfId="0" applyFill="1" applyBorder="1" applyAlignment="1">
      <alignment horizontal="center" vertical="center"/>
    </xf>
    <xf numFmtId="0" fontId="2" fillId="0" borderId="1" xfId="0" applyFont="1" applyBorder="1" applyAlignment="1">
      <alignment wrapText="1"/>
    </xf>
    <xf numFmtId="0" fontId="0" fillId="0" borderId="1" xfId="0" applyFill="1" applyBorder="1"/>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21" xfId="0" applyBorder="1" applyAlignment="1">
      <alignment horizontal="center" vertical="center"/>
    </xf>
    <xf numFmtId="0" fontId="0" fillId="0" borderId="51" xfId="0" applyBorder="1" applyAlignment="1">
      <alignment horizontal="center" vertical="center"/>
    </xf>
    <xf numFmtId="0" fontId="0" fillId="0" borderId="13" xfId="0" applyBorder="1" applyAlignment="1">
      <alignment horizontal="center" vertical="center"/>
    </xf>
    <xf numFmtId="0" fontId="0" fillId="0" borderId="3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56" xfId="0" applyBorder="1" applyAlignment="1">
      <alignment horizontal="left" vertical="center" wrapText="1"/>
    </xf>
    <xf numFmtId="0" fontId="0" fillId="0" borderId="41" xfId="0" applyBorder="1" applyAlignment="1">
      <alignment horizontal="left" vertical="center" wrapText="1"/>
    </xf>
    <xf numFmtId="0" fontId="0" fillId="0" borderId="32" xfId="0" applyBorder="1" applyAlignment="1">
      <alignment horizontal="left" vertical="center" wrapText="1"/>
    </xf>
    <xf numFmtId="0" fontId="0" fillId="0" borderId="1" xfId="0" applyBorder="1" applyAlignment="1">
      <alignment horizontal="center"/>
    </xf>
    <xf numFmtId="0" fontId="0" fillId="0" borderId="13"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0" xfId="0" applyAlignment="1">
      <alignment horizontal="center"/>
    </xf>
    <xf numFmtId="0" fontId="0" fillId="0" borderId="65" xfId="0" applyBorder="1" applyAlignment="1">
      <alignment horizontal="center"/>
    </xf>
    <xf numFmtId="0" fontId="0" fillId="0" borderId="68" xfId="0" applyFill="1" applyBorder="1" applyAlignment="1">
      <alignment wrapText="1"/>
    </xf>
  </cellXfs>
  <cellStyles count="1">
    <cellStyle name="Обычный" xfId="0" builtinId="0"/>
  </cellStyles>
  <dxfs count="3">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Golovach, Alexandr" id="{741897A8-D019-4791-B693-74C72BD29517}" userId="S::Golovach@zentis.ru::e1e0b979-2a1e-4f60-8a4f-29aff76ed23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3" dT="2022-06-18T12:14:01.13" personId="{741897A8-D019-4791-B693-74C72BD29517}" id="{4E37FA32-270F-4D56-A7AD-EB30747D340C}">
    <text>РО 007</text>
  </threadedComment>
  <threadedComment ref="Q4" dT="2022-05-22T14:24:29.27" personId="{741897A8-D019-4791-B693-74C72BD29517}" id="{A997CA30-0FD9-4BC3-9E30-C665D77F9081}">
    <text>Кадастровая регистрация объекта</text>
  </threadedComment>
  <threadedComment ref="I9" dT="2022-05-22T15:01:12.77" personId="{741897A8-D019-4791-B693-74C72BD29517}" id="{FF36D716-DB9F-4D92-AB0E-41B6D6E91E62}">
    <text>800 руб недоплата чайка-2 за февраль</text>
  </threadedComment>
  <threadedComment ref="I13" dT="2022-05-22T14:56:28.40" personId="{741897A8-D019-4791-B693-74C72BD29517}" id="{6425309E-8110-4C63-AADD-B72E76662977}">
    <text>недоплата чайки-2 1600руб за март</text>
  </threadedComment>
  <threadedComment ref="J15" dT="2022-06-18T10:09:50.66" personId="{741897A8-D019-4791-B693-74C72BD29517}" id="{41E2A29F-8A14-4314-BBC5-AA17C6682508}">
    <text>канцелярия</text>
  </threadedComment>
  <threadedComment ref="I18" dT="2022-05-22T15:03:05.34" personId="{741897A8-D019-4791-B693-74C72BD29517}" id="{CC9B3825-B3C6-4EA9-B0BF-600B1CC60694}">
    <text>недоплата 1600руб за апрель чайка-2</text>
  </threadedComment>
  <threadedComment ref="L18" dT="2022-06-18T16:16:25.35" personId="{741897A8-D019-4791-B693-74C72BD29517}" id="{344369D5-9585-424B-92FC-68701175A4D6}">
    <text>РО 056</text>
  </threadedComment>
  <threadedComment ref="L23" dT="2022-06-18T16:15:34.47" personId="{741897A8-D019-4791-B693-74C72BD29517}" id="{117E5D74-1D52-4B6C-B4B8-31FE8B1BFF1E}">
    <text>РО 056</text>
  </threadedComment>
  <threadedComment ref="L26" dT="2022-06-18T16:16:15.78" personId="{741897A8-D019-4791-B693-74C72BD29517}" id="{F0014646-051F-4C28-A949-CDD0836998BD}">
    <text>РО 057</text>
  </threadedComment>
  <threadedComment ref="G31" dT="2022-06-18T10:12:50.34" personId="{741897A8-D019-4791-B693-74C72BD29517}" id="{526B6D57-3E3B-4EF0-A77D-7D82E6B0AA4F}">
    <text>услуги электриков в июле</text>
  </threadedComment>
  <threadedComment ref="H31" dT="2022-06-18T10:23:33.80" personId="{741897A8-D019-4791-B693-74C72BD29517}" id="{2460F2B7-D6E1-46D1-8D79-0C4E7090751A}">
    <text>услуги электриков в июле</text>
  </threadedComment>
  <threadedComment ref="L31" dT="2022-06-18T16:19:54.21" personId="{741897A8-D019-4791-B693-74C72BD29517}" id="{8B353BD7-87F5-4067-A016-6C8FFBCCF862}">
    <text>РО 069</text>
  </threadedComment>
  <threadedComment ref="M31" dT="2022-06-18T16:20:22.53" personId="{741897A8-D019-4791-B693-74C72BD29517}" id="{06D339F9-2CA6-41DD-90D0-467394812184}">
    <text>РО 068</text>
  </threadedComment>
  <threadedComment ref="L36" dT="2022-06-18T16:20:38.23" personId="{741897A8-D019-4791-B693-74C72BD29517}" id="{BE02FB31-B1FB-4118-8DC8-45A88F321E1D}">
    <text>РО 078</text>
  </threadedComment>
  <threadedComment ref="I38" dT="2022-06-18T11:22:04.01" personId="{741897A8-D019-4791-B693-74C72BD29517}" id="{F97383AB-D0B4-4675-87CA-FAE51C610A07}">
    <text>РО 082</text>
  </threadedComment>
  <threadedComment ref="L40" dT="2022-06-18T11:26:06.52" personId="{741897A8-D019-4791-B693-74C72BD29517}" id="{499C1BAF-A8C0-4EF4-9B9B-07D15A0FFA71}">
    <text>РО 088</text>
  </threadedComment>
  <threadedComment ref="L42" dT="2022-06-18T11:32:30.49" personId="{741897A8-D019-4791-B693-74C72BD29517}" id="{14DA6B54-E73B-453C-9917-5F70DDF978DC}">
    <text>РО 096, РО 095</text>
  </threadedComment>
  <threadedComment ref="L44" dT="2022-06-18T12:31:43.57" personId="{741897A8-D019-4791-B693-74C72BD29517}" id="{5B2FBE74-938B-4D7F-998F-4675B32ED6AA}">
    <text>РО 101</text>
  </threadedComment>
  <threadedComment ref="Q44" dT="2022-06-18T12:07:01.13" personId="{741897A8-D019-4791-B693-74C72BD29517}" id="{D50C5A05-FE34-4C71-A48D-9845133BCACC}">
    <text>РО 100</text>
  </threadedComment>
  <threadedComment ref="L46" dT="2022-06-18T12:20:38.96" personId="{741897A8-D019-4791-B693-74C72BD29517}" id="{09EEDF99-0617-481F-B779-BD7CEB26695E}">
    <text>РО 104</text>
  </threadedComment>
  <threadedComment ref="M46" dT="2022-06-18T12:20:50.21" personId="{741897A8-D019-4791-B693-74C72BD29517}" id="{2681DC02-B770-4DC6-9EFA-EC8624A002D8}">
    <text>РО 105</text>
  </threadedComment>
  <threadedComment ref="Q47" dT="2022-05-22T11:07:25.25" personId="{741897A8-D019-4791-B693-74C72BD29517}" id="{E85CE12E-0496-4A7E-A9AC-A6F739E5613E}">
    <text>71.ХОЗ_КАНЦ</text>
  </threadedComment>
  <threadedComment ref="L50" dT="2022-06-18T13:51:07.68" personId="{741897A8-D019-4791-B693-74C72BD29517}" id="{D5FF4664-D7FC-4C59-865A-C4C2F4C14280}">
    <text>РО 110</text>
  </threadedComment>
  <threadedComment ref="L52" dT="2022-06-18T14:12:33.72" personId="{741897A8-D019-4791-B693-74C72BD29517}" id="{1E78D526-2649-40E4-B86F-C5A900C6C663}">
    <text>РО 119</text>
  </threadedComment>
  <threadedComment ref="L52" dT="2022-06-18T14:12:54.54" personId="{741897A8-D019-4791-B693-74C72BD29517}" id="{F01991AA-BD3E-453C-B2A2-14FBEE6A0563}" parentId="{1E78D526-2649-40E4-B86F-C5A900C6C663}">
    <text>+инвентаризация</text>
  </threadedComment>
  <threadedComment ref="L54" dT="2022-06-18T14:26:27.86" personId="{741897A8-D019-4791-B693-74C72BD29517}" id="{2CFC0F47-63FC-4F85-90FA-AD9E0456FA8A}">
    <text>РО 127, РО 123</text>
  </threadedComment>
  <threadedComment ref="Q57" dT="2022-05-22T11:18:58.24" personId="{741897A8-D019-4791-B693-74C72BD29517}" id="{DAEECDA8-C9D2-41D8-9362-410F5FEEDF50}">
    <text>71.ХОЗ_КАНЦ</text>
  </threadedComment>
  <threadedComment ref="G60" dT="2022-06-18T15:08:28.82" personId="{741897A8-D019-4791-B693-74C72BD29517}" id="{AA549F20-D057-44FF-9578-63176B351D14}">
    <text>РО 138, РО 139</text>
  </threadedComment>
  <threadedComment ref="L62" dT="2022-06-18T15:17:55.43" personId="{741897A8-D019-4791-B693-74C72BD29517}" id="{38F8BD31-1842-40A7-9B84-6763FC24CA76}">
    <text>РО 147</text>
  </threadedComment>
  <threadedComment ref="I69" dT="2022-06-18T15:33:03.92" personId="{741897A8-D019-4791-B693-74C72BD29517}" id="{5D18DBF5-B8DC-46B1-841E-4408ABA8A3B2}">
    <text>РО 164</text>
  </threadedComment>
  <threadedComment ref="L69" dT="2022-06-18T15:32:02.99" personId="{741897A8-D019-4791-B693-74C72BD29517}" id="{882C0BE2-FC1A-4318-A653-79FC8D6D88FA}">
    <text>РО 158</text>
  </threadedComment>
  <threadedComment ref="Q71" dT="2022-05-22T11:48:51.06" personId="{741897A8-D019-4791-B693-74C72BD29517}" id="{2C9CB1F2-F0B1-4C42-8769-41CAEB815A00}">
    <text>71.ХОЗ_КАНЦ</text>
  </threadedComment>
  <threadedComment ref="L72" dT="2022-06-18T15:36:10.32" personId="{741897A8-D019-4791-B693-74C72BD29517}" id="{05578864-8C8E-40AC-9E03-3E35B45D5911}">
    <text>РО 168</text>
  </threadedComment>
  <threadedComment ref="L75" dT="2022-06-18T15:49:01.88" personId="{741897A8-D019-4791-B693-74C72BD29517}" id="{27A94703-638D-4810-B7F5-C37F6892CF9B}">
    <text>РО 172 25400</text>
  </threadedComment>
  <threadedComment ref="L79" dT="2022-06-18T16:02:20.13" personId="{741897A8-D019-4791-B693-74C72BD29517}" id="{C9825251-8209-4791-9AAD-ACD89E8D4E14}">
    <text>РО 183</text>
  </threadedComment>
  <threadedComment ref="H80" dT="2022-06-18T16:08:17.84" personId="{741897A8-D019-4791-B693-74C72BD29517}" id="{69859FC1-E70F-4824-84A8-3EAF86AD52B1}">
    <text>РО 186</text>
  </threadedComment>
  <threadedComment ref="L80" dT="2022-06-18T16:02:39.95" personId="{741897A8-D019-4791-B693-74C72BD29517}" id="{AAE254CC-B69F-4048-BC77-FD7A848883F6}">
    <text>РО 185</text>
  </threadedComment>
  <threadedComment ref="G83" dT="2022-06-18T16:07:34.17" personId="{741897A8-D019-4791-B693-74C72BD29517}" id="{4448D38F-0485-451C-BCBB-16AC1C0D1142}">
    <text>ремонт сектора 13</text>
  </threadedComment>
  <threadedComment ref="L83" dT="2022-06-18T16:05:51.57" personId="{741897A8-D019-4791-B693-74C72BD29517}" id="{9904DF03-9EBD-41F5-A0D4-ADC2F0E88E6D}">
    <text>РО 189</text>
  </threadedComment>
  <threadedComment ref="Q85" dT="2022-06-18T16:04:36.49" personId="{741897A8-D019-4791-B693-74C72BD29517}" id="{C0664E8E-B81D-495A-9CFF-FB8895BB9079}">
    <text>РО 196</text>
  </threadedComment>
  <threadedComment ref="D90" dT="2022-07-06T21:33:58.47" personId="{741897A8-D019-4791-B693-74C72BD29517}" id="{7BB77FDA-3F8B-4362-B40A-06DEB33EB33F}">
    <text>Официальная часть, плюсом</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B3F47-1F84-44F1-87E4-C64B26064A46}">
  <dimension ref="A2:B20"/>
  <sheetViews>
    <sheetView tabSelected="1" workbookViewId="0">
      <selection activeCell="B15" sqref="B15"/>
    </sheetView>
  </sheetViews>
  <sheetFormatPr defaultRowHeight="14.5" x14ac:dyDescent="0.35"/>
  <cols>
    <col min="2" max="2" width="134.26953125" customWidth="1"/>
  </cols>
  <sheetData>
    <row r="2" spans="1:2" ht="43.5" x14ac:dyDescent="0.35">
      <c r="A2" s="130" t="s">
        <v>169</v>
      </c>
      <c r="B2" s="143" t="s">
        <v>191</v>
      </c>
    </row>
    <row r="3" spans="1:2" ht="43.5" x14ac:dyDescent="0.35">
      <c r="A3" s="130" t="s">
        <v>170</v>
      </c>
      <c r="B3" s="138" t="s">
        <v>184</v>
      </c>
    </row>
    <row r="4" spans="1:2" x14ac:dyDescent="0.35">
      <c r="A4" s="130" t="s">
        <v>173</v>
      </c>
      <c r="B4" s="138" t="s">
        <v>174</v>
      </c>
    </row>
    <row r="5" spans="1:2" x14ac:dyDescent="0.35">
      <c r="A5" s="130" t="s">
        <v>175</v>
      </c>
      <c r="B5" s="138" t="s">
        <v>176</v>
      </c>
    </row>
    <row r="6" spans="1:2" ht="29" x14ac:dyDescent="0.35">
      <c r="A6" s="130" t="s">
        <v>177</v>
      </c>
      <c r="B6" s="143" t="s">
        <v>188</v>
      </c>
    </row>
    <row r="7" spans="1:2" ht="72.5" x14ac:dyDescent="0.35">
      <c r="A7" s="130" t="s">
        <v>178</v>
      </c>
      <c r="B7" s="138" t="s">
        <v>186</v>
      </c>
    </row>
    <row r="8" spans="1:2" ht="29" x14ac:dyDescent="0.35">
      <c r="A8" s="130" t="s">
        <v>179</v>
      </c>
      <c r="B8" s="138" t="s">
        <v>185</v>
      </c>
    </row>
    <row r="9" spans="1:2" x14ac:dyDescent="0.35">
      <c r="A9" s="130" t="s">
        <v>180</v>
      </c>
      <c r="B9" s="138" t="s">
        <v>196</v>
      </c>
    </row>
    <row r="10" spans="1:2" x14ac:dyDescent="0.35">
      <c r="A10" s="130" t="s">
        <v>182</v>
      </c>
      <c r="B10" s="138" t="s">
        <v>183</v>
      </c>
    </row>
    <row r="11" spans="1:2" x14ac:dyDescent="0.35">
      <c r="A11" s="130" t="s">
        <v>187</v>
      </c>
      <c r="B11" s="138" t="s">
        <v>181</v>
      </c>
    </row>
    <row r="12" spans="1:2" x14ac:dyDescent="0.35">
      <c r="A12" s="130" t="s">
        <v>189</v>
      </c>
      <c r="B12" s="138" t="s">
        <v>190</v>
      </c>
    </row>
    <row r="13" spans="1:2" x14ac:dyDescent="0.35">
      <c r="A13" s="144" t="s">
        <v>192</v>
      </c>
      <c r="B13" s="138" t="s">
        <v>193</v>
      </c>
    </row>
    <row r="14" spans="1:2" x14ac:dyDescent="0.35">
      <c r="A14" s="144" t="s">
        <v>194</v>
      </c>
      <c r="B14" s="138" t="s">
        <v>195</v>
      </c>
    </row>
    <row r="15" spans="1:2" ht="108" customHeight="1" x14ac:dyDescent="0.35">
      <c r="B15" s="129" t="s">
        <v>208</v>
      </c>
    </row>
    <row r="16" spans="1:2" x14ac:dyDescent="0.35">
      <c r="B16" s="129"/>
    </row>
    <row r="17" spans="2:2" x14ac:dyDescent="0.35">
      <c r="B17" s="129"/>
    </row>
    <row r="18" spans="2:2" x14ac:dyDescent="0.35">
      <c r="B18" s="129"/>
    </row>
    <row r="19" spans="2:2" x14ac:dyDescent="0.35">
      <c r="B19" s="129"/>
    </row>
    <row r="20" spans="2:2" x14ac:dyDescent="0.35">
      <c r="B20" s="12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2"/>
  <sheetViews>
    <sheetView zoomScale="90" zoomScaleNormal="90" workbookViewId="0">
      <pane ySplit="1" topLeftCell="A74" activePane="bottomLeft" state="frozen"/>
      <selection pane="bottomLeft" activeCell="C92" sqref="C92"/>
    </sheetView>
  </sheetViews>
  <sheetFormatPr defaultRowHeight="14.5" x14ac:dyDescent="0.35"/>
  <cols>
    <col min="1" max="1" width="8.54296875" style="35" bestFit="1" customWidth="1"/>
    <col min="2" max="2" width="3.90625" style="27" bestFit="1" customWidth="1"/>
    <col min="3" max="3" width="11.26953125" style="25" bestFit="1" customWidth="1"/>
    <col min="4" max="4" width="9.1796875" style="6" bestFit="1" customWidth="1"/>
    <col min="5" max="5" width="11.1796875" style="6" bestFit="1" customWidth="1"/>
    <col min="6" max="6" width="7.6328125" style="6" bestFit="1" customWidth="1"/>
    <col min="7" max="7" width="10.08984375" style="6" bestFit="1" customWidth="1"/>
    <col min="8" max="8" width="9.1796875" style="35" bestFit="1" customWidth="1"/>
    <col min="9" max="9" width="6.81640625" style="27" bestFit="1" customWidth="1"/>
    <col min="10" max="10" width="10.36328125" style="27" bestFit="1" customWidth="1"/>
    <col min="11" max="11" width="8.7265625" style="46"/>
    <col min="12" max="12" width="8.81640625" style="27" bestFit="1" customWidth="1"/>
    <col min="13" max="13" width="7" style="16" customWidth="1"/>
    <col min="14" max="14" width="10.08984375" style="35" bestFit="1" customWidth="1"/>
    <col min="15" max="15" width="6.81640625" style="3" bestFit="1" customWidth="1"/>
    <col min="16" max="16" width="8.7265625" style="10"/>
    <col min="17" max="17" width="8.54296875" style="3" customWidth="1"/>
    <col min="18" max="18" width="18.6328125" style="10" bestFit="1" customWidth="1"/>
    <col min="19" max="19" width="9.1796875" style="69" customWidth="1"/>
    <col min="20" max="16384" width="8.7265625" style="5"/>
  </cols>
  <sheetData>
    <row r="1" spans="1:19" ht="29.5" thickBot="1" x14ac:dyDescent="0.4">
      <c r="A1" s="17"/>
      <c r="B1" s="36" t="s">
        <v>48</v>
      </c>
      <c r="C1" s="38" t="s">
        <v>5</v>
      </c>
      <c r="D1" s="39" t="s">
        <v>7</v>
      </c>
      <c r="E1" s="39" t="s">
        <v>1</v>
      </c>
      <c r="F1" s="39" t="s">
        <v>2</v>
      </c>
      <c r="G1" s="39" t="s">
        <v>3</v>
      </c>
      <c r="H1" s="40" t="s">
        <v>4</v>
      </c>
      <c r="I1" s="36" t="s">
        <v>8</v>
      </c>
      <c r="J1" s="36" t="s">
        <v>12</v>
      </c>
      <c r="K1" s="18" t="s">
        <v>9</v>
      </c>
      <c r="L1" s="36" t="s">
        <v>10</v>
      </c>
      <c r="M1" s="148" t="s">
        <v>11</v>
      </c>
      <c r="N1" s="149"/>
      <c r="O1" s="148" t="s">
        <v>35</v>
      </c>
      <c r="P1" s="149"/>
      <c r="Q1" s="150" t="s">
        <v>38</v>
      </c>
      <c r="R1" s="151"/>
      <c r="S1" s="69" t="s">
        <v>141</v>
      </c>
    </row>
    <row r="2" spans="1:19" s="18" customFormat="1" x14ac:dyDescent="0.35">
      <c r="A2" s="148" t="s">
        <v>0</v>
      </c>
      <c r="B2" s="41">
        <v>1</v>
      </c>
      <c r="C2" s="106">
        <v>100000</v>
      </c>
      <c r="D2" s="20"/>
      <c r="E2" s="80">
        <v>15000</v>
      </c>
      <c r="F2" s="20"/>
      <c r="G2" s="20"/>
      <c r="H2" s="43"/>
      <c r="I2" s="41"/>
      <c r="J2" s="41"/>
      <c r="K2" s="44"/>
      <c r="L2" s="41"/>
      <c r="M2" s="45"/>
      <c r="N2" s="43"/>
      <c r="O2" s="2"/>
      <c r="P2" s="21"/>
      <c r="Q2" s="2"/>
      <c r="R2" s="21"/>
      <c r="S2" s="74"/>
    </row>
    <row r="3" spans="1:19" s="19" customFormat="1" x14ac:dyDescent="0.35">
      <c r="A3" s="152"/>
      <c r="B3" s="27">
        <v>2</v>
      </c>
      <c r="C3" s="25"/>
      <c r="D3" s="77">
        <v>20000</v>
      </c>
      <c r="E3" s="6"/>
      <c r="F3" s="77">
        <v>15000</v>
      </c>
      <c r="G3" s="6"/>
      <c r="H3" s="35"/>
      <c r="I3" s="89">
        <v>11000</v>
      </c>
      <c r="J3" s="27"/>
      <c r="K3" s="81">
        <v>6480</v>
      </c>
      <c r="L3" s="27"/>
      <c r="M3" s="16"/>
      <c r="N3" s="35"/>
      <c r="O3" s="3"/>
      <c r="P3" s="10"/>
      <c r="Q3" s="82">
        <v>7015</v>
      </c>
      <c r="R3" s="10"/>
    </row>
    <row r="4" spans="1:19" s="54" customFormat="1" ht="15" thickBot="1" x14ac:dyDescent="0.4">
      <c r="A4" s="153"/>
      <c r="B4" s="47">
        <v>3</v>
      </c>
      <c r="C4" s="108">
        <v>80000</v>
      </c>
      <c r="D4" s="49"/>
      <c r="E4" s="49"/>
      <c r="F4" s="49"/>
      <c r="G4" s="49"/>
      <c r="H4" s="50"/>
      <c r="I4" s="47"/>
      <c r="J4" s="47"/>
      <c r="K4" s="51"/>
      <c r="L4" s="47"/>
      <c r="M4" s="52"/>
      <c r="N4" s="50"/>
      <c r="O4" s="4"/>
      <c r="P4" s="53"/>
      <c r="Q4" s="127">
        <v>8000</v>
      </c>
      <c r="R4" s="53" t="s">
        <v>17</v>
      </c>
      <c r="S4" s="72"/>
    </row>
    <row r="5" spans="1:19" x14ac:dyDescent="0.35">
      <c r="A5" s="148" t="s">
        <v>6</v>
      </c>
      <c r="B5" s="26">
        <v>4</v>
      </c>
      <c r="C5" s="24"/>
      <c r="D5" s="7"/>
      <c r="E5" s="7"/>
      <c r="F5" s="7"/>
      <c r="G5" s="7"/>
      <c r="H5" s="34"/>
      <c r="I5" s="26"/>
      <c r="J5" s="26"/>
      <c r="K5" s="55"/>
      <c r="L5" s="26"/>
      <c r="M5" s="15"/>
      <c r="N5" s="34"/>
      <c r="O5" s="22"/>
      <c r="P5" s="9"/>
      <c r="Q5" s="22"/>
      <c r="R5" s="9"/>
      <c r="S5" s="74"/>
    </row>
    <row r="6" spans="1:19" x14ac:dyDescent="0.35">
      <c r="A6" s="152"/>
      <c r="B6" s="27">
        <v>5</v>
      </c>
      <c r="D6" s="77">
        <v>20000</v>
      </c>
      <c r="E6" s="77">
        <v>15000</v>
      </c>
      <c r="F6" s="77">
        <v>15000</v>
      </c>
      <c r="G6" s="77">
        <v>15000</v>
      </c>
      <c r="H6" s="78">
        <v>15000</v>
      </c>
      <c r="S6" s="75"/>
    </row>
    <row r="7" spans="1:19" x14ac:dyDescent="0.35">
      <c r="A7" s="152"/>
      <c r="B7" s="27">
        <v>6</v>
      </c>
      <c r="C7" s="96">
        <v>74500</v>
      </c>
      <c r="I7" s="76">
        <v>11000</v>
      </c>
      <c r="L7" s="79">
        <v>21036</v>
      </c>
      <c r="M7" s="83">
        <v>2117</v>
      </c>
      <c r="N7" s="78" t="s">
        <v>3</v>
      </c>
      <c r="S7" s="75"/>
    </row>
    <row r="8" spans="1:19" ht="15" thickBot="1" x14ac:dyDescent="0.4">
      <c r="A8" s="153"/>
      <c r="B8" s="56">
        <v>7</v>
      </c>
      <c r="C8" s="104">
        <v>90000</v>
      </c>
      <c r="D8" s="58"/>
      <c r="E8" s="58"/>
      <c r="F8" s="58"/>
      <c r="G8" s="58"/>
      <c r="H8" s="59"/>
      <c r="I8" s="56"/>
      <c r="J8" s="56"/>
      <c r="K8" s="60"/>
      <c r="L8" s="56"/>
      <c r="M8" s="61"/>
      <c r="N8" s="59"/>
      <c r="O8" s="62"/>
      <c r="P8" s="63"/>
      <c r="Q8" s="62"/>
      <c r="R8" s="63"/>
    </row>
    <row r="9" spans="1:19" s="18" customFormat="1" x14ac:dyDescent="0.35">
      <c r="A9" s="145" t="s">
        <v>14</v>
      </c>
      <c r="B9" s="41">
        <v>8</v>
      </c>
      <c r="C9" s="106">
        <v>40000</v>
      </c>
      <c r="D9" s="20"/>
      <c r="E9" s="20"/>
      <c r="F9" s="20"/>
      <c r="G9" s="20"/>
      <c r="H9" s="43"/>
      <c r="I9" s="90">
        <v>13000</v>
      </c>
      <c r="J9" s="93">
        <v>2000</v>
      </c>
      <c r="K9" s="44"/>
      <c r="L9" s="41"/>
      <c r="M9" s="45"/>
      <c r="N9" s="43"/>
      <c r="O9" s="2"/>
      <c r="P9" s="21"/>
      <c r="Q9" s="2"/>
      <c r="R9" s="21"/>
      <c r="S9" s="70"/>
    </row>
    <row r="10" spans="1:19" s="19" customFormat="1" x14ac:dyDescent="0.35">
      <c r="A10" s="146"/>
      <c r="B10" s="27">
        <v>9</v>
      </c>
      <c r="C10" s="96">
        <v>60000</v>
      </c>
      <c r="D10" s="6"/>
      <c r="E10" s="6"/>
      <c r="F10" s="6"/>
      <c r="G10" s="77">
        <v>15000</v>
      </c>
      <c r="H10" s="78">
        <v>15000</v>
      </c>
      <c r="I10" s="27"/>
      <c r="J10" s="27"/>
      <c r="K10" s="46"/>
      <c r="L10" s="27">
        <f>100+9649</f>
        <v>9749</v>
      </c>
      <c r="M10" s="83">
        <v>2252</v>
      </c>
      <c r="N10" s="78" t="s">
        <v>3</v>
      </c>
      <c r="O10" s="3"/>
      <c r="P10" s="10"/>
      <c r="Q10" s="3"/>
      <c r="R10" s="10"/>
      <c r="S10" s="71"/>
    </row>
    <row r="11" spans="1:19" s="19" customFormat="1" x14ac:dyDescent="0.35">
      <c r="A11" s="146"/>
      <c r="B11" s="27">
        <v>10</v>
      </c>
      <c r="C11" s="96">
        <v>55000</v>
      </c>
      <c r="D11" s="6"/>
      <c r="E11" s="77">
        <v>15000</v>
      </c>
      <c r="F11" s="6"/>
      <c r="G11" s="6"/>
      <c r="H11" s="35"/>
      <c r="I11" s="27"/>
      <c r="J11" s="27"/>
      <c r="K11" s="46"/>
      <c r="L11" s="27"/>
      <c r="M11" s="16"/>
      <c r="N11" s="35"/>
      <c r="O11" s="3"/>
      <c r="P11" s="10"/>
      <c r="Q11" s="3"/>
      <c r="R11" s="10"/>
      <c r="S11" s="71"/>
    </row>
    <row r="12" spans="1:19" s="54" customFormat="1" ht="15" thickBot="1" x14ac:dyDescent="0.4">
      <c r="A12" s="147"/>
      <c r="B12" s="47">
        <v>11</v>
      </c>
      <c r="C12" s="48"/>
      <c r="D12" s="86">
        <v>20000</v>
      </c>
      <c r="E12" s="49"/>
      <c r="F12" s="86">
        <v>15000</v>
      </c>
      <c r="G12" s="49"/>
      <c r="H12" s="50"/>
      <c r="I12" s="47"/>
      <c r="J12" s="47"/>
      <c r="K12" s="51"/>
      <c r="L12" s="47"/>
      <c r="M12" s="84">
        <v>1248</v>
      </c>
      <c r="N12" s="85" t="s">
        <v>17</v>
      </c>
      <c r="O12" s="4"/>
      <c r="P12" s="53"/>
      <c r="Q12" s="4"/>
      <c r="R12" s="53"/>
      <c r="S12" s="72"/>
    </row>
    <row r="13" spans="1:19" x14ac:dyDescent="0.35">
      <c r="A13" s="145" t="s">
        <v>18</v>
      </c>
      <c r="B13" s="26">
        <v>12</v>
      </c>
      <c r="C13" s="24"/>
      <c r="D13" s="7"/>
      <c r="E13" s="7"/>
      <c r="F13" s="7"/>
      <c r="G13" s="94">
        <v>15000</v>
      </c>
      <c r="H13" s="88">
        <v>15000</v>
      </c>
      <c r="I13" s="91">
        <v>15000</v>
      </c>
      <c r="J13" s="26"/>
      <c r="K13" s="55"/>
      <c r="L13" s="95">
        <v>9045</v>
      </c>
      <c r="M13" s="87">
        <v>2187</v>
      </c>
      <c r="N13" s="88" t="s">
        <v>3</v>
      </c>
      <c r="O13" s="22"/>
      <c r="P13" s="9"/>
      <c r="Q13" s="22"/>
      <c r="R13" s="9"/>
    </row>
    <row r="14" spans="1:19" x14ac:dyDescent="0.35">
      <c r="A14" s="146"/>
      <c r="B14" s="27">
        <v>13</v>
      </c>
      <c r="C14" s="96">
        <v>130000</v>
      </c>
    </row>
    <row r="15" spans="1:19" x14ac:dyDescent="0.35">
      <c r="A15" s="146"/>
      <c r="B15" s="27">
        <v>14</v>
      </c>
      <c r="C15" s="96">
        <v>60000</v>
      </c>
      <c r="D15" s="77">
        <v>20000</v>
      </c>
      <c r="E15" s="77">
        <v>15000</v>
      </c>
      <c r="J15" s="79">
        <v>900</v>
      </c>
    </row>
    <row r="16" spans="1:19" x14ac:dyDescent="0.35">
      <c r="A16" s="146"/>
      <c r="B16" s="27">
        <v>15</v>
      </c>
    </row>
    <row r="17" spans="1:19" ht="15" thickBot="1" x14ac:dyDescent="0.4">
      <c r="A17" s="147"/>
      <c r="B17" s="56">
        <v>16</v>
      </c>
      <c r="C17" s="104">
        <v>100000</v>
      </c>
      <c r="D17" s="58"/>
      <c r="E17" s="58"/>
      <c r="F17" s="105">
        <v>15000</v>
      </c>
      <c r="G17" s="58"/>
      <c r="H17" s="59"/>
      <c r="I17" s="56"/>
      <c r="J17" s="56"/>
      <c r="K17" s="60"/>
      <c r="L17" s="56"/>
      <c r="M17" s="61"/>
      <c r="N17" s="59"/>
      <c r="O17" s="62"/>
      <c r="P17" s="63"/>
      <c r="Q17" s="62"/>
      <c r="R17" s="63"/>
    </row>
    <row r="18" spans="1:19" s="18" customFormat="1" x14ac:dyDescent="0.35">
      <c r="A18" s="145" t="s">
        <v>21</v>
      </c>
      <c r="B18" s="41">
        <v>17</v>
      </c>
      <c r="C18" s="42"/>
      <c r="D18" s="20"/>
      <c r="E18" s="20"/>
      <c r="F18" s="20"/>
      <c r="G18" s="80">
        <f>3000+15000</f>
        <v>18000</v>
      </c>
      <c r="H18" s="99">
        <v>15000</v>
      </c>
      <c r="I18" s="90">
        <v>15000</v>
      </c>
      <c r="J18" s="41"/>
      <c r="K18" s="44"/>
      <c r="L18" s="98">
        <v>3866</v>
      </c>
      <c r="M18" s="45"/>
      <c r="N18" s="43"/>
      <c r="O18" s="2"/>
      <c r="P18" s="21"/>
      <c r="Q18" s="2"/>
      <c r="R18" s="21"/>
      <c r="S18" s="70"/>
    </row>
    <row r="19" spans="1:19" s="19" customFormat="1" x14ac:dyDescent="0.35">
      <c r="A19" s="146"/>
      <c r="B19" s="27">
        <v>18</v>
      </c>
      <c r="C19" s="25"/>
      <c r="D19" s="6"/>
      <c r="E19" s="6"/>
      <c r="F19" s="6"/>
      <c r="G19" s="6"/>
      <c r="H19" s="35"/>
      <c r="I19" s="27"/>
      <c r="J19" s="27"/>
      <c r="K19" s="46"/>
      <c r="L19" s="27"/>
      <c r="M19" s="16"/>
      <c r="N19" s="35"/>
      <c r="O19" s="3"/>
      <c r="P19" s="10"/>
      <c r="Q19" s="3"/>
      <c r="R19" s="10"/>
      <c r="S19" s="71"/>
    </row>
    <row r="20" spans="1:19" s="19" customFormat="1" x14ac:dyDescent="0.35">
      <c r="A20" s="146"/>
      <c r="B20" s="27">
        <v>19</v>
      </c>
      <c r="C20" s="25"/>
      <c r="D20" s="6"/>
      <c r="E20" s="6"/>
      <c r="F20" s="6"/>
      <c r="G20" s="6"/>
      <c r="H20" s="35"/>
      <c r="I20" s="27"/>
      <c r="J20" s="27"/>
      <c r="K20" s="46"/>
      <c r="L20" s="27"/>
      <c r="M20" s="16"/>
      <c r="N20" s="35"/>
      <c r="O20" s="3"/>
      <c r="P20" s="10"/>
      <c r="Q20" s="3"/>
      <c r="R20" s="10"/>
      <c r="S20" s="71"/>
    </row>
    <row r="21" spans="1:19" s="19" customFormat="1" x14ac:dyDescent="0.35">
      <c r="A21" s="146"/>
      <c r="B21" s="27">
        <v>20</v>
      </c>
      <c r="C21" s="25"/>
      <c r="D21" s="6"/>
      <c r="E21" s="6"/>
      <c r="F21" s="6"/>
      <c r="G21" s="6"/>
      <c r="H21" s="35"/>
      <c r="I21" s="27"/>
      <c r="J21" s="27"/>
      <c r="K21" s="46"/>
      <c r="L21" s="27"/>
      <c r="M21" s="16"/>
      <c r="N21" s="35"/>
      <c r="O21" s="3"/>
      <c r="P21" s="10"/>
      <c r="Q21" s="3"/>
      <c r="R21" s="10"/>
      <c r="S21" s="71"/>
    </row>
    <row r="22" spans="1:19" s="19" customFormat="1" x14ac:dyDescent="0.35">
      <c r="A22" s="146"/>
      <c r="B22" s="27">
        <v>21</v>
      </c>
      <c r="C22" s="96">
        <v>100000</v>
      </c>
      <c r="D22" s="77">
        <v>20000</v>
      </c>
      <c r="E22" s="77">
        <v>15000</v>
      </c>
      <c r="F22" s="77">
        <v>15000</v>
      </c>
      <c r="G22" s="6"/>
      <c r="H22" s="35"/>
      <c r="I22" s="27"/>
      <c r="J22" s="27"/>
      <c r="K22" s="46"/>
      <c r="L22" s="27"/>
      <c r="M22" s="16"/>
      <c r="N22" s="35"/>
      <c r="O22" s="3"/>
      <c r="P22" s="10"/>
      <c r="Q22" s="3"/>
      <c r="R22" s="10"/>
      <c r="S22" s="71"/>
    </row>
    <row r="23" spans="1:19" s="19" customFormat="1" x14ac:dyDescent="0.35">
      <c r="A23" s="146"/>
      <c r="B23" s="27">
        <v>22</v>
      </c>
      <c r="C23" s="25"/>
      <c r="D23" s="6"/>
      <c r="E23" s="6"/>
      <c r="F23" s="6"/>
      <c r="G23" s="6"/>
      <c r="H23" s="35"/>
      <c r="I23" s="27"/>
      <c r="J23" s="27"/>
      <c r="K23" s="46"/>
      <c r="L23" s="73">
        <v>15968</v>
      </c>
      <c r="M23" s="83">
        <v>2090</v>
      </c>
      <c r="N23" s="78" t="s">
        <v>3</v>
      </c>
      <c r="O23" s="3"/>
      <c r="P23" s="10"/>
      <c r="Q23" s="3"/>
      <c r="R23" s="10"/>
      <c r="S23" s="71"/>
    </row>
    <row r="24" spans="1:19" s="19" customFormat="1" x14ac:dyDescent="0.35">
      <c r="A24" s="146"/>
      <c r="B24" s="27">
        <v>23</v>
      </c>
      <c r="C24" s="25"/>
      <c r="D24" s="6"/>
      <c r="E24" s="6"/>
      <c r="F24" s="6"/>
      <c r="G24" s="6"/>
      <c r="H24" s="35"/>
      <c r="I24" s="27"/>
      <c r="J24" s="27"/>
      <c r="K24" s="46"/>
      <c r="L24" s="27"/>
      <c r="M24" s="16"/>
      <c r="N24" s="35"/>
      <c r="O24" s="3"/>
      <c r="P24" s="10"/>
      <c r="Q24" s="3"/>
      <c r="R24" s="10"/>
      <c r="S24" s="71"/>
    </row>
    <row r="25" spans="1:19" s="19" customFormat="1" x14ac:dyDescent="0.35">
      <c r="A25" s="146"/>
      <c r="B25" s="27">
        <v>24</v>
      </c>
      <c r="C25" s="25"/>
      <c r="D25" s="6"/>
      <c r="E25" s="6"/>
      <c r="F25" s="6"/>
      <c r="G25" s="6"/>
      <c r="H25" s="35"/>
      <c r="I25" s="27"/>
      <c r="J25" s="27"/>
      <c r="K25" s="46"/>
      <c r="L25" s="27"/>
      <c r="M25" s="16"/>
      <c r="N25" s="35"/>
      <c r="O25" s="3"/>
      <c r="P25" s="10"/>
      <c r="Q25" s="3"/>
      <c r="R25" s="10"/>
      <c r="S25" s="71"/>
    </row>
    <row r="26" spans="1:19" s="19" customFormat="1" x14ac:dyDescent="0.35">
      <c r="A26" s="146"/>
      <c r="B26" s="27">
        <v>25</v>
      </c>
      <c r="C26" s="25"/>
      <c r="D26" s="6"/>
      <c r="E26" s="6"/>
      <c r="F26" s="6"/>
      <c r="G26" s="77">
        <v>9000</v>
      </c>
      <c r="H26" s="35"/>
      <c r="I26" s="27"/>
      <c r="J26" s="27"/>
      <c r="K26" s="46"/>
      <c r="L26" s="128">
        <f>78000</f>
        <v>78000</v>
      </c>
      <c r="M26" s="16"/>
      <c r="N26" s="35"/>
      <c r="O26" s="3"/>
      <c r="P26" s="10"/>
      <c r="Q26" s="3"/>
      <c r="R26" s="10"/>
      <c r="S26" s="71"/>
    </row>
    <row r="27" spans="1:19" s="19" customFormat="1" x14ac:dyDescent="0.35">
      <c r="A27" s="146"/>
      <c r="B27" s="27">
        <v>26</v>
      </c>
      <c r="C27" s="25"/>
      <c r="D27" s="6"/>
      <c r="E27" s="6"/>
      <c r="F27" s="6"/>
      <c r="G27" s="6"/>
      <c r="H27" s="35"/>
      <c r="I27" s="27"/>
      <c r="J27" s="27"/>
      <c r="K27" s="46"/>
      <c r="L27" s="27"/>
      <c r="M27" s="16"/>
      <c r="N27" s="35"/>
      <c r="O27" s="3"/>
      <c r="P27" s="10"/>
      <c r="Q27" s="3"/>
      <c r="R27" s="10"/>
      <c r="S27" s="71"/>
    </row>
    <row r="28" spans="1:19" s="19" customFormat="1" x14ac:dyDescent="0.35">
      <c r="A28" s="146"/>
      <c r="B28" s="27">
        <v>27</v>
      </c>
      <c r="C28" s="25"/>
      <c r="D28" s="6"/>
      <c r="E28" s="6"/>
      <c r="F28" s="6"/>
      <c r="G28" s="6"/>
      <c r="H28" s="35"/>
      <c r="I28" s="27"/>
      <c r="J28" s="27"/>
      <c r="K28" s="46"/>
      <c r="L28" s="27"/>
      <c r="M28" s="16"/>
      <c r="N28" s="35"/>
      <c r="O28" s="3"/>
      <c r="P28" s="10"/>
      <c r="Q28" s="3"/>
      <c r="R28" s="10"/>
      <c r="S28" s="71"/>
    </row>
    <row r="29" spans="1:19" s="54" customFormat="1" ht="15" thickBot="1" x14ac:dyDescent="0.4">
      <c r="A29" s="147"/>
      <c r="B29" s="47">
        <v>28</v>
      </c>
      <c r="C29" s="48"/>
      <c r="D29" s="49"/>
      <c r="E29" s="49"/>
      <c r="F29" s="49"/>
      <c r="G29" s="49"/>
      <c r="H29" s="50"/>
      <c r="I29" s="47">
        <f>60000+20000+15000</f>
        <v>95000</v>
      </c>
      <c r="J29" s="47"/>
      <c r="K29" s="51"/>
      <c r="L29" s="47"/>
      <c r="M29" s="52"/>
      <c r="N29" s="50"/>
      <c r="O29" s="4"/>
      <c r="P29" s="53"/>
      <c r="Q29" s="4"/>
      <c r="R29" s="53"/>
      <c r="S29" s="72"/>
    </row>
    <row r="30" spans="1:19" s="18" customFormat="1" x14ac:dyDescent="0.35">
      <c r="A30" s="145" t="s">
        <v>34</v>
      </c>
      <c r="B30" s="41">
        <v>29</v>
      </c>
      <c r="C30" s="42"/>
      <c r="D30" s="20"/>
      <c r="E30" s="20"/>
      <c r="F30" s="20"/>
      <c r="G30" s="20"/>
      <c r="H30" s="43"/>
      <c r="I30" s="41"/>
      <c r="J30" s="41"/>
      <c r="K30" s="44"/>
      <c r="L30" s="41"/>
      <c r="M30" s="45"/>
      <c r="N30" s="43"/>
      <c r="O30" s="2"/>
      <c r="P30" s="21"/>
      <c r="Q30" s="2"/>
      <c r="R30" s="21"/>
      <c r="S30" s="70"/>
    </row>
    <row r="31" spans="1:19" s="19" customFormat="1" x14ac:dyDescent="0.35">
      <c r="A31" s="146"/>
      <c r="B31" s="27">
        <v>30</v>
      </c>
      <c r="C31" s="25"/>
      <c r="D31" s="6"/>
      <c r="E31" s="6"/>
      <c r="F31" s="6"/>
      <c r="G31" s="107">
        <f>15000+15000</f>
        <v>30000</v>
      </c>
      <c r="H31" s="109">
        <f>15000+15000</f>
        <v>30000</v>
      </c>
      <c r="I31" s="27"/>
      <c r="J31" s="27"/>
      <c r="K31" s="46"/>
      <c r="L31" s="103">
        <v>9730</v>
      </c>
      <c r="M31" s="97">
        <f>2184+2254</f>
        <v>4438</v>
      </c>
      <c r="N31" s="35" t="s">
        <v>3</v>
      </c>
      <c r="O31" s="3"/>
      <c r="P31" s="10"/>
      <c r="Q31" s="3"/>
      <c r="R31" s="10"/>
      <c r="S31" s="71"/>
    </row>
    <row r="32" spans="1:19" s="19" customFormat="1" x14ac:dyDescent="0.35">
      <c r="A32" s="146"/>
      <c r="B32" s="27">
        <v>31</v>
      </c>
      <c r="C32" s="96">
        <v>100000</v>
      </c>
      <c r="D32" s="6"/>
      <c r="E32" s="6"/>
      <c r="F32" s="6"/>
      <c r="G32" s="6"/>
      <c r="H32" s="35"/>
      <c r="I32" s="27"/>
      <c r="J32" s="27"/>
      <c r="K32" s="46"/>
      <c r="L32" s="27"/>
      <c r="M32" s="16"/>
      <c r="N32" s="35"/>
      <c r="O32" s="3"/>
      <c r="P32" s="10"/>
      <c r="Q32" s="3"/>
      <c r="R32" s="10"/>
      <c r="S32" s="71"/>
    </row>
    <row r="33" spans="1:19" s="19" customFormat="1" x14ac:dyDescent="0.35">
      <c r="A33" s="146"/>
      <c r="B33" s="27">
        <v>32</v>
      </c>
      <c r="C33" s="25"/>
      <c r="D33" s="6"/>
      <c r="E33" s="6"/>
      <c r="F33" s="6"/>
      <c r="G33" s="6"/>
      <c r="H33" s="35"/>
      <c r="I33" s="27"/>
      <c r="J33" s="27"/>
      <c r="K33" s="46"/>
      <c r="L33" s="27"/>
      <c r="M33" s="16"/>
      <c r="N33" s="35"/>
      <c r="O33" s="3"/>
      <c r="P33" s="10"/>
      <c r="Q33" s="3"/>
      <c r="R33" s="10"/>
      <c r="S33" s="71"/>
    </row>
    <row r="34" spans="1:19" s="19" customFormat="1" x14ac:dyDescent="0.35">
      <c r="A34" s="146"/>
      <c r="B34" s="27">
        <v>33</v>
      </c>
      <c r="C34" s="25"/>
      <c r="D34" s="77">
        <v>20000</v>
      </c>
      <c r="E34" s="77">
        <v>15000</v>
      </c>
      <c r="F34" s="77">
        <v>15000</v>
      </c>
      <c r="G34" s="6"/>
      <c r="H34" s="35"/>
      <c r="I34" s="27"/>
      <c r="J34" s="27"/>
      <c r="K34" s="46"/>
      <c r="L34" s="27"/>
      <c r="M34" s="16"/>
      <c r="N34" s="35"/>
      <c r="O34" s="3">
        <v>20000</v>
      </c>
      <c r="P34" s="10" t="s">
        <v>17</v>
      </c>
      <c r="Q34" s="3"/>
      <c r="R34" s="10"/>
      <c r="S34" s="71"/>
    </row>
    <row r="35" spans="1:19" s="19" customFormat="1" x14ac:dyDescent="0.35">
      <c r="A35" s="146"/>
      <c r="B35" s="27">
        <v>34</v>
      </c>
      <c r="C35" s="25"/>
      <c r="D35" s="6"/>
      <c r="E35" s="6"/>
      <c r="F35" s="64"/>
      <c r="G35" s="6"/>
      <c r="H35" s="35"/>
      <c r="I35" s="27"/>
      <c r="J35" s="27"/>
      <c r="K35" s="46"/>
      <c r="L35" s="27"/>
      <c r="M35" s="16"/>
      <c r="N35" s="35"/>
      <c r="O35" s="3"/>
      <c r="P35" s="10"/>
      <c r="Q35" s="118">
        <v>3110</v>
      </c>
      <c r="R35" s="10" t="s">
        <v>2</v>
      </c>
      <c r="S35" s="71"/>
    </row>
    <row r="36" spans="1:19" s="19" customFormat="1" x14ac:dyDescent="0.35">
      <c r="A36" s="146"/>
      <c r="B36" s="27">
        <v>35</v>
      </c>
      <c r="C36" s="25"/>
      <c r="D36" s="6"/>
      <c r="E36" s="6"/>
      <c r="F36" s="64"/>
      <c r="G36" s="77" t="s">
        <v>55</v>
      </c>
      <c r="H36" s="35"/>
      <c r="I36" s="27"/>
      <c r="J36" s="27"/>
      <c r="K36" s="46"/>
      <c r="L36" s="103">
        <f>10502.5</f>
        <v>10502.5</v>
      </c>
      <c r="M36" s="83">
        <v>2127</v>
      </c>
      <c r="N36" s="35" t="s">
        <v>3</v>
      </c>
      <c r="O36" s="3"/>
      <c r="P36" s="10"/>
      <c r="Q36" s="118">
        <v>5400</v>
      </c>
      <c r="R36" s="10" t="s">
        <v>2</v>
      </c>
      <c r="S36" s="71"/>
    </row>
    <row r="37" spans="1:19" s="19" customFormat="1" x14ac:dyDescent="0.35">
      <c r="A37" s="146"/>
      <c r="B37" s="27">
        <v>36</v>
      </c>
      <c r="C37" s="25"/>
      <c r="D37" s="6"/>
      <c r="E37" s="6"/>
      <c r="F37" s="6"/>
      <c r="G37" s="6"/>
      <c r="H37" s="35"/>
      <c r="I37" s="27"/>
      <c r="J37" s="27"/>
      <c r="K37" s="46"/>
      <c r="L37" s="27"/>
      <c r="M37" s="16"/>
      <c r="N37" s="35"/>
      <c r="O37" s="3"/>
      <c r="P37" s="10"/>
      <c r="Q37" s="3"/>
      <c r="R37" s="10"/>
      <c r="S37" s="71"/>
    </row>
    <row r="38" spans="1:19" s="19" customFormat="1" x14ac:dyDescent="0.35">
      <c r="A38" s="146"/>
      <c r="B38" s="27">
        <v>37</v>
      </c>
      <c r="C38" s="25"/>
      <c r="D38" s="6"/>
      <c r="E38" s="6"/>
      <c r="F38" s="6"/>
      <c r="G38" s="6"/>
      <c r="H38" s="35"/>
      <c r="I38" s="79">
        <v>100000</v>
      </c>
      <c r="J38" s="27"/>
      <c r="K38" s="46"/>
      <c r="L38" s="27"/>
      <c r="M38" s="16"/>
      <c r="N38" s="35"/>
      <c r="O38" s="3"/>
      <c r="P38" s="10"/>
      <c r="Q38" s="3"/>
      <c r="R38" s="10"/>
      <c r="S38" s="71"/>
    </row>
    <row r="39" spans="1:19" s="19" customFormat="1" x14ac:dyDescent="0.35">
      <c r="A39" s="146"/>
      <c r="B39" s="27">
        <v>38</v>
      </c>
      <c r="C39" s="25"/>
      <c r="D39" s="6"/>
      <c r="E39" s="6"/>
      <c r="F39" s="6"/>
      <c r="G39" s="6"/>
      <c r="H39" s="35"/>
      <c r="I39" s="27"/>
      <c r="J39" s="27"/>
      <c r="K39" s="46"/>
      <c r="L39" s="27"/>
      <c r="M39" s="16"/>
      <c r="N39" s="35"/>
      <c r="O39" s="3">
        <f>70000+30000</f>
        <v>100000</v>
      </c>
      <c r="P39" s="10" t="s">
        <v>17</v>
      </c>
      <c r="Q39" s="3"/>
      <c r="R39" s="10"/>
      <c r="S39" s="71"/>
    </row>
    <row r="40" spans="1:19" s="54" customFormat="1" ht="15" thickBot="1" x14ac:dyDescent="0.4">
      <c r="A40" s="147"/>
      <c r="B40" s="37">
        <v>39</v>
      </c>
      <c r="C40" s="65"/>
      <c r="D40" s="66"/>
      <c r="E40" s="66"/>
      <c r="F40" s="66"/>
      <c r="G40" s="66"/>
      <c r="H40" s="67"/>
      <c r="I40" s="37"/>
      <c r="J40" s="37"/>
      <c r="L40" s="112">
        <v>1500</v>
      </c>
      <c r="M40" s="68"/>
      <c r="N40" s="67"/>
      <c r="O40" s="4">
        <f>20000+60000+25000</f>
        <v>105000</v>
      </c>
      <c r="P40" s="53" t="s">
        <v>17</v>
      </c>
      <c r="Q40" s="4"/>
      <c r="R40" s="53"/>
      <c r="S40" s="72"/>
    </row>
    <row r="41" spans="1:19" s="18" customFormat="1" x14ac:dyDescent="0.35">
      <c r="A41" s="145" t="s">
        <v>36</v>
      </c>
      <c r="B41" s="41">
        <v>40</v>
      </c>
      <c r="C41" s="42"/>
      <c r="D41" s="20"/>
      <c r="E41" s="20"/>
      <c r="F41" s="20"/>
      <c r="G41" s="20"/>
      <c r="H41" s="43"/>
      <c r="I41" s="41"/>
      <c r="J41" s="41"/>
      <c r="K41" s="44"/>
      <c r="L41" s="41"/>
      <c r="M41" s="45"/>
      <c r="N41" s="43"/>
      <c r="O41" s="2"/>
      <c r="P41" s="21"/>
      <c r="Q41" s="2"/>
      <c r="R41" s="21"/>
      <c r="S41" s="70"/>
    </row>
    <row r="42" spans="1:19" s="19" customFormat="1" x14ac:dyDescent="0.35">
      <c r="A42" s="146"/>
      <c r="B42" s="27">
        <v>41</v>
      </c>
      <c r="C42" s="25"/>
      <c r="D42" s="77">
        <v>20000</v>
      </c>
      <c r="E42" s="77">
        <v>15000</v>
      </c>
      <c r="F42" s="77">
        <v>15000</v>
      </c>
      <c r="G42" s="77">
        <v>3000</v>
      </c>
      <c r="H42" s="35"/>
      <c r="I42" s="27">
        <f>1000+15000</f>
        <v>16000</v>
      </c>
      <c r="J42" s="27"/>
      <c r="K42" s="46"/>
      <c r="L42" s="103">
        <f>8350+128000</f>
        <v>136350</v>
      </c>
      <c r="M42" s="83">
        <v>2800</v>
      </c>
      <c r="N42" s="35" t="s">
        <v>3</v>
      </c>
      <c r="O42" s="3"/>
      <c r="P42" s="10"/>
      <c r="Q42" s="3"/>
      <c r="R42" s="10"/>
      <c r="S42" s="71"/>
    </row>
    <row r="43" spans="1:19" s="19" customFormat="1" x14ac:dyDescent="0.35">
      <c r="A43" s="146"/>
      <c r="B43" s="27">
        <v>42</v>
      </c>
      <c r="C43" s="25"/>
      <c r="D43" s="6"/>
      <c r="E43" s="6"/>
      <c r="F43" s="6"/>
      <c r="G43" s="6"/>
      <c r="H43" s="35"/>
      <c r="I43" s="27"/>
      <c r="J43" s="27"/>
      <c r="K43" s="46"/>
      <c r="L43" s="27"/>
      <c r="M43" s="16"/>
      <c r="N43" s="35"/>
      <c r="O43" s="3"/>
      <c r="P43" s="10"/>
      <c r="Q43" s="3"/>
      <c r="R43" s="10"/>
      <c r="S43" s="71"/>
    </row>
    <row r="44" spans="1:19" s="19" customFormat="1" x14ac:dyDescent="0.35">
      <c r="A44" s="146"/>
      <c r="B44" s="27">
        <v>43</v>
      </c>
      <c r="C44" s="96">
        <v>300000</v>
      </c>
      <c r="D44" s="6"/>
      <c r="E44" s="64"/>
      <c r="F44" s="64"/>
      <c r="G44" s="6"/>
      <c r="H44" s="35"/>
      <c r="I44" s="27"/>
      <c r="J44" s="27"/>
      <c r="K44" s="46"/>
      <c r="L44" s="103">
        <v>40335</v>
      </c>
      <c r="M44" s="83">
        <v>2366</v>
      </c>
      <c r="N44" s="35" t="s">
        <v>3</v>
      </c>
      <c r="O44" s="3"/>
      <c r="P44" s="10"/>
      <c r="Q44" s="113">
        <f>13405+1852</f>
        <v>15257</v>
      </c>
      <c r="R44" s="10" t="s">
        <v>40</v>
      </c>
      <c r="S44" s="71"/>
    </row>
    <row r="45" spans="1:19" s="19" customFormat="1" x14ac:dyDescent="0.35">
      <c r="A45" s="146"/>
      <c r="B45" s="27">
        <v>44</v>
      </c>
      <c r="C45" s="25"/>
      <c r="D45" s="6"/>
      <c r="E45" s="6"/>
      <c r="F45" s="6"/>
      <c r="G45" s="6"/>
      <c r="H45" s="35"/>
      <c r="I45" s="27"/>
      <c r="J45" s="27"/>
      <c r="K45" s="46"/>
      <c r="L45" s="27"/>
      <c r="M45" s="16"/>
      <c r="N45" s="35"/>
      <c r="O45" s="3"/>
      <c r="P45" s="10"/>
      <c r="Q45" s="3"/>
      <c r="R45" s="10"/>
      <c r="S45" s="71"/>
    </row>
    <row r="46" spans="1:19" s="19" customFormat="1" x14ac:dyDescent="0.35">
      <c r="A46" s="146"/>
      <c r="B46" s="27">
        <v>45</v>
      </c>
      <c r="C46" s="25"/>
      <c r="D46" s="64"/>
      <c r="E46" s="6"/>
      <c r="G46" s="6"/>
      <c r="H46" s="35"/>
      <c r="I46" s="27"/>
      <c r="J46" s="27"/>
      <c r="K46" s="46"/>
      <c r="L46" s="103">
        <f>18784.11+38000</f>
        <v>56784.11</v>
      </c>
      <c r="M46" s="97">
        <v>2402</v>
      </c>
      <c r="N46" s="35"/>
      <c r="O46" s="3"/>
      <c r="P46" s="10"/>
      <c r="Q46" s="118">
        <v>34000</v>
      </c>
      <c r="R46" s="10" t="s">
        <v>17</v>
      </c>
      <c r="S46" s="71"/>
    </row>
    <row r="47" spans="1:19" s="19" customFormat="1" x14ac:dyDescent="0.35">
      <c r="A47" s="146"/>
      <c r="B47" s="27">
        <v>46</v>
      </c>
      <c r="C47" s="25"/>
      <c r="D47" s="6"/>
      <c r="E47" s="6"/>
      <c r="F47" s="6"/>
      <c r="G47" s="6"/>
      <c r="H47" s="35"/>
      <c r="I47" s="27"/>
      <c r="J47" s="27"/>
      <c r="K47" s="46"/>
      <c r="L47" s="27"/>
      <c r="M47" s="16"/>
      <c r="N47" s="35"/>
      <c r="O47" s="3"/>
      <c r="P47" s="10"/>
      <c r="Q47" s="125">
        <v>682</v>
      </c>
      <c r="R47" s="10"/>
      <c r="S47" s="71"/>
    </row>
    <row r="48" spans="1:19" s="19" customFormat="1" x14ac:dyDescent="0.35">
      <c r="A48" s="146"/>
      <c r="B48" s="27">
        <v>47</v>
      </c>
      <c r="C48" s="25"/>
      <c r="D48" s="6"/>
      <c r="E48" s="6"/>
      <c r="F48" s="6"/>
      <c r="G48" s="6"/>
      <c r="H48" s="35"/>
      <c r="I48" s="27"/>
      <c r="J48" s="27"/>
      <c r="K48" s="46"/>
      <c r="L48" s="27"/>
      <c r="M48" s="16"/>
      <c r="N48" s="35"/>
      <c r="O48" s="3"/>
      <c r="P48" s="10"/>
      <c r="Q48" s="3"/>
      <c r="R48" s="10"/>
      <c r="S48" s="71"/>
    </row>
    <row r="49" spans="1:19" s="54" customFormat="1" ht="15" thickBot="1" x14ac:dyDescent="0.4">
      <c r="A49" s="147"/>
      <c r="B49" s="47">
        <v>48</v>
      </c>
      <c r="C49" s="48"/>
      <c r="D49" s="49"/>
      <c r="E49" s="49"/>
      <c r="F49" s="49"/>
      <c r="G49" s="49"/>
      <c r="H49" s="50"/>
      <c r="I49" s="47"/>
      <c r="J49" s="47"/>
      <c r="K49" s="51"/>
      <c r="L49" s="47"/>
      <c r="M49" s="52"/>
      <c r="N49" s="50"/>
      <c r="O49" s="4"/>
      <c r="P49" s="53"/>
      <c r="Q49" s="4"/>
      <c r="R49" s="53"/>
      <c r="S49" s="72"/>
    </row>
    <row r="50" spans="1:19" x14ac:dyDescent="0.35">
      <c r="A50" s="145" t="s">
        <v>37</v>
      </c>
      <c r="B50" s="26">
        <v>49</v>
      </c>
      <c r="C50" s="24"/>
      <c r="D50" s="7"/>
      <c r="E50" s="7"/>
      <c r="F50" s="7"/>
      <c r="G50" s="94">
        <v>15000</v>
      </c>
      <c r="H50" s="88">
        <v>15000</v>
      </c>
      <c r="I50" s="26"/>
      <c r="J50" s="26"/>
      <c r="K50" s="55"/>
      <c r="L50" s="120">
        <v>13018</v>
      </c>
      <c r="M50" s="87">
        <v>2227</v>
      </c>
      <c r="N50" s="34" t="s">
        <v>3</v>
      </c>
      <c r="O50" s="22"/>
      <c r="P50" s="9"/>
      <c r="Q50" s="22">
        <v>3800</v>
      </c>
      <c r="R50" s="9" t="s">
        <v>3</v>
      </c>
    </row>
    <row r="51" spans="1:19" x14ac:dyDescent="0.35">
      <c r="A51" s="146"/>
      <c r="B51" s="27">
        <v>50</v>
      </c>
      <c r="D51" s="77">
        <v>20000</v>
      </c>
      <c r="E51" s="77">
        <v>15000</v>
      </c>
      <c r="F51" s="77">
        <v>15000</v>
      </c>
      <c r="G51" s="110"/>
      <c r="H51" s="111"/>
      <c r="I51" s="27">
        <v>15000</v>
      </c>
      <c r="O51" s="3">
        <v>20000</v>
      </c>
      <c r="P51" s="10" t="s">
        <v>17</v>
      </c>
    </row>
    <row r="52" spans="1:19" x14ac:dyDescent="0.35">
      <c r="A52" s="146"/>
      <c r="B52" s="27">
        <v>51</v>
      </c>
      <c r="G52" s="77">
        <v>57160</v>
      </c>
      <c r="L52" s="103">
        <f>38762</f>
        <v>38762</v>
      </c>
    </row>
    <row r="53" spans="1:19" x14ac:dyDescent="0.35">
      <c r="A53" s="146"/>
      <c r="B53" s="27">
        <v>52</v>
      </c>
      <c r="C53" s="96">
        <v>160000</v>
      </c>
      <c r="J53" s="79">
        <v>2100</v>
      </c>
    </row>
    <row r="54" spans="1:19" x14ac:dyDescent="0.35">
      <c r="A54" s="146"/>
      <c r="B54" s="27">
        <v>53</v>
      </c>
      <c r="G54" s="77">
        <v>36000</v>
      </c>
      <c r="L54" s="103">
        <f>15400+50270+4265+4090</f>
        <v>74025</v>
      </c>
      <c r="M54" s="83">
        <v>2157</v>
      </c>
      <c r="N54" s="35" t="s">
        <v>3</v>
      </c>
    </row>
    <row r="55" spans="1:19" x14ac:dyDescent="0.35">
      <c r="A55" s="146"/>
      <c r="B55" s="27">
        <v>54</v>
      </c>
    </row>
    <row r="56" spans="1:19" x14ac:dyDescent="0.35">
      <c r="A56" s="146"/>
      <c r="B56" s="27">
        <v>55</v>
      </c>
    </row>
    <row r="57" spans="1:19" x14ac:dyDescent="0.35">
      <c r="A57" s="146"/>
      <c r="B57" s="27">
        <v>56</v>
      </c>
      <c r="Q57" s="125">
        <v>481</v>
      </c>
    </row>
    <row r="58" spans="1:19" x14ac:dyDescent="0.35">
      <c r="A58" s="146"/>
      <c r="B58" s="27">
        <v>57</v>
      </c>
      <c r="K58" s="142">
        <v>3200</v>
      </c>
      <c r="L58" s="27">
        <f>12858+38305+49900</f>
        <v>101063</v>
      </c>
      <c r="O58" s="3">
        <v>20000</v>
      </c>
      <c r="P58" s="10" t="s">
        <v>17</v>
      </c>
    </row>
    <row r="59" spans="1:19" x14ac:dyDescent="0.35">
      <c r="A59" s="146"/>
      <c r="B59" s="27">
        <v>58</v>
      </c>
    </row>
    <row r="60" spans="1:19" ht="15" thickBot="1" x14ac:dyDescent="0.4">
      <c r="A60" s="147"/>
      <c r="B60" s="47">
        <v>59</v>
      </c>
      <c r="C60" s="48"/>
      <c r="D60" s="49"/>
      <c r="E60" s="49"/>
      <c r="F60" s="49"/>
      <c r="G60" s="86">
        <f>12000+47000</f>
        <v>59000</v>
      </c>
      <c r="H60" s="50"/>
      <c r="I60" s="47"/>
      <c r="J60" s="47"/>
      <c r="K60" s="51"/>
      <c r="L60" s="47">
        <f>30490</f>
        <v>30490</v>
      </c>
      <c r="M60" s="84">
        <v>2305</v>
      </c>
      <c r="N60" s="50" t="s">
        <v>3</v>
      </c>
      <c r="O60" s="3">
        <v>50000</v>
      </c>
      <c r="P60" s="10" t="s">
        <v>17</v>
      </c>
    </row>
    <row r="61" spans="1:19" x14ac:dyDescent="0.35">
      <c r="A61" s="145" t="s">
        <v>41</v>
      </c>
      <c r="B61" s="41">
        <v>60</v>
      </c>
      <c r="C61" s="42"/>
      <c r="D61" s="80">
        <v>20000</v>
      </c>
      <c r="E61" s="80">
        <v>15000</v>
      </c>
      <c r="F61" s="80">
        <v>15000</v>
      </c>
      <c r="G61" s="20"/>
      <c r="H61" s="43"/>
      <c r="I61" s="41">
        <v>15000</v>
      </c>
      <c r="J61" s="41"/>
      <c r="K61" s="44"/>
      <c r="L61" s="41"/>
      <c r="M61" s="45"/>
      <c r="N61" s="43"/>
    </row>
    <row r="62" spans="1:19" x14ac:dyDescent="0.35">
      <c r="A62" s="146"/>
      <c r="B62" s="27">
        <v>61</v>
      </c>
      <c r="G62" s="77">
        <v>15000</v>
      </c>
      <c r="H62" s="78">
        <v>15000</v>
      </c>
      <c r="L62" s="103">
        <v>43992</v>
      </c>
      <c r="M62" s="83">
        <v>2300</v>
      </c>
      <c r="N62" s="35" t="s">
        <v>3</v>
      </c>
      <c r="S62" s="77">
        <v>150000</v>
      </c>
    </row>
    <row r="63" spans="1:19" x14ac:dyDescent="0.35">
      <c r="A63" s="146"/>
      <c r="B63" s="27">
        <v>62</v>
      </c>
      <c r="C63" s="96">
        <v>90000</v>
      </c>
    </row>
    <row r="64" spans="1:19" x14ac:dyDescent="0.35">
      <c r="A64" s="146"/>
      <c r="B64" s="27">
        <v>63</v>
      </c>
      <c r="L64" s="27">
        <v>47012</v>
      </c>
    </row>
    <row r="65" spans="1:18" x14ac:dyDescent="0.35">
      <c r="A65" s="146"/>
      <c r="B65" s="27">
        <v>64</v>
      </c>
      <c r="C65" s="96">
        <v>100000</v>
      </c>
    </row>
    <row r="66" spans="1:18" x14ac:dyDescent="0.35">
      <c r="A66" s="146"/>
      <c r="B66" s="27">
        <v>65</v>
      </c>
    </row>
    <row r="67" spans="1:18" ht="15" thickBot="1" x14ac:dyDescent="0.4">
      <c r="A67" s="147"/>
      <c r="B67" s="47">
        <v>66</v>
      </c>
      <c r="C67" s="108">
        <v>100000</v>
      </c>
      <c r="D67" s="49"/>
      <c r="E67" s="49"/>
      <c r="F67" s="49"/>
      <c r="G67" s="49"/>
      <c r="H67" s="50"/>
      <c r="I67" s="47"/>
      <c r="J67" s="47"/>
      <c r="K67" s="51"/>
      <c r="L67" s="47"/>
      <c r="M67" s="52"/>
      <c r="N67" s="50"/>
    </row>
    <row r="68" spans="1:18" x14ac:dyDescent="0.35">
      <c r="A68" s="145" t="s">
        <v>42</v>
      </c>
      <c r="B68" s="41">
        <v>67</v>
      </c>
      <c r="C68" s="42"/>
      <c r="D68" s="20"/>
      <c r="E68" s="20"/>
      <c r="F68" s="20"/>
      <c r="G68" s="80">
        <f>15000+3000+3000</f>
        <v>21000</v>
      </c>
      <c r="H68" s="99">
        <v>15000</v>
      </c>
      <c r="I68" s="41"/>
      <c r="J68" s="41"/>
      <c r="K68" s="44"/>
      <c r="L68" s="41"/>
      <c r="M68" s="92">
        <v>2292</v>
      </c>
      <c r="N68" s="43" t="s">
        <v>3</v>
      </c>
    </row>
    <row r="69" spans="1:18" x14ac:dyDescent="0.35">
      <c r="A69" s="146"/>
      <c r="B69" s="27">
        <v>68</v>
      </c>
      <c r="D69" s="77">
        <v>20000</v>
      </c>
      <c r="E69" s="77">
        <v>15000</v>
      </c>
      <c r="F69" s="77">
        <v>15000</v>
      </c>
      <c r="G69" s="110"/>
      <c r="I69" s="103">
        <f>7000+15000</f>
        <v>22000</v>
      </c>
      <c r="L69" s="103">
        <v>23326</v>
      </c>
      <c r="Q69" s="3">
        <f>1200+1000</f>
        <v>2200</v>
      </c>
      <c r="R69" s="10" t="s">
        <v>43</v>
      </c>
    </row>
    <row r="70" spans="1:18" x14ac:dyDescent="0.35">
      <c r="A70" s="146"/>
      <c r="B70" s="27">
        <v>69</v>
      </c>
    </row>
    <row r="71" spans="1:18" x14ac:dyDescent="0.35">
      <c r="A71" s="146"/>
      <c r="B71" s="27">
        <v>70</v>
      </c>
      <c r="C71" s="96">
        <v>100000</v>
      </c>
      <c r="Q71" s="125">
        <v>335</v>
      </c>
    </row>
    <row r="72" spans="1:18" x14ac:dyDescent="0.35">
      <c r="A72" s="146"/>
      <c r="B72" s="27">
        <v>71</v>
      </c>
      <c r="G72" s="77">
        <v>3000</v>
      </c>
      <c r="L72" s="103">
        <f>50215</f>
        <v>50215</v>
      </c>
    </row>
    <row r="73" spans="1:18" x14ac:dyDescent="0.35">
      <c r="A73" s="146"/>
      <c r="B73" s="27">
        <v>72</v>
      </c>
      <c r="C73" s="96">
        <v>60000</v>
      </c>
    </row>
    <row r="74" spans="1:18" x14ac:dyDescent="0.35">
      <c r="A74" s="146"/>
      <c r="B74" s="27">
        <v>73</v>
      </c>
    </row>
    <row r="75" spans="1:18" ht="15" thickBot="1" x14ac:dyDescent="0.4">
      <c r="A75" s="146"/>
      <c r="B75" s="56">
        <v>74</v>
      </c>
      <c r="C75" s="57"/>
      <c r="D75" s="58"/>
      <c r="E75" s="58"/>
      <c r="F75" s="58"/>
      <c r="G75" s="105">
        <v>3000</v>
      </c>
      <c r="H75" s="59"/>
      <c r="I75" s="56"/>
      <c r="J75" s="56"/>
      <c r="K75" s="60"/>
      <c r="L75" s="126">
        <f>13751+25400</f>
        <v>39151</v>
      </c>
      <c r="M75" s="61"/>
      <c r="N75" s="59"/>
      <c r="O75" s="62"/>
      <c r="P75" s="63"/>
      <c r="Q75" s="62"/>
      <c r="R75" s="63"/>
    </row>
    <row r="76" spans="1:18" x14ac:dyDescent="0.35">
      <c r="A76" s="145" t="s">
        <v>47</v>
      </c>
      <c r="B76" s="41">
        <v>75</v>
      </c>
      <c r="C76" s="42"/>
      <c r="D76" s="80">
        <v>20000</v>
      </c>
      <c r="E76" s="80">
        <v>15000</v>
      </c>
      <c r="F76" s="80">
        <v>15000</v>
      </c>
      <c r="G76" s="80">
        <v>15000</v>
      </c>
      <c r="H76" s="99">
        <v>15000</v>
      </c>
      <c r="I76" s="41">
        <v>15000</v>
      </c>
      <c r="J76" s="41"/>
      <c r="K76" s="44"/>
      <c r="L76" s="41"/>
      <c r="M76" s="45"/>
      <c r="N76" s="43"/>
      <c r="O76" s="2"/>
      <c r="P76" s="21"/>
      <c r="Q76" s="2"/>
      <c r="R76" s="21"/>
    </row>
    <row r="77" spans="1:18" x14ac:dyDescent="0.35">
      <c r="A77" s="146"/>
      <c r="B77" s="27">
        <v>76</v>
      </c>
      <c r="C77" s="96">
        <v>70000</v>
      </c>
    </row>
    <row r="78" spans="1:18" x14ac:dyDescent="0.35">
      <c r="A78" s="146"/>
      <c r="B78" s="27">
        <v>77</v>
      </c>
    </row>
    <row r="79" spans="1:18" x14ac:dyDescent="0.35">
      <c r="A79" s="146"/>
      <c r="B79" s="27">
        <v>78</v>
      </c>
      <c r="C79" s="96">
        <v>210000</v>
      </c>
      <c r="L79" s="103">
        <v>2500</v>
      </c>
      <c r="Q79" s="118">
        <f>50000+150</f>
        <v>50150</v>
      </c>
      <c r="R79" s="10" t="s">
        <v>17</v>
      </c>
    </row>
    <row r="80" spans="1:18" x14ac:dyDescent="0.35">
      <c r="A80" s="146"/>
      <c r="B80" s="27">
        <v>79</v>
      </c>
      <c r="H80" s="109">
        <v>10000</v>
      </c>
      <c r="L80" s="103">
        <v>17123</v>
      </c>
    </row>
    <row r="81" spans="1:19" x14ac:dyDescent="0.35">
      <c r="A81" s="146"/>
      <c r="B81" s="27">
        <v>80</v>
      </c>
    </row>
    <row r="82" spans="1:19" ht="15" thickBot="1" x14ac:dyDescent="0.4">
      <c r="A82" s="147"/>
      <c r="B82" s="47">
        <v>81</v>
      </c>
      <c r="C82" s="48"/>
      <c r="D82" s="49"/>
      <c r="E82" s="49"/>
      <c r="F82" s="49"/>
      <c r="G82" s="49"/>
      <c r="H82" s="50"/>
      <c r="I82" s="47"/>
      <c r="J82" s="47"/>
      <c r="K82" s="51"/>
      <c r="L82" s="47"/>
      <c r="M82" s="52"/>
      <c r="N82" s="50"/>
      <c r="O82" s="4"/>
      <c r="P82" s="53"/>
      <c r="Q82" s="4"/>
      <c r="R82" s="53"/>
    </row>
    <row r="83" spans="1:19" x14ac:dyDescent="0.35">
      <c r="A83" s="145" t="s">
        <v>50</v>
      </c>
      <c r="B83" s="41">
        <v>82</v>
      </c>
      <c r="C83" s="42"/>
      <c r="D83" s="20"/>
      <c r="E83" s="20"/>
      <c r="F83" s="20"/>
      <c r="G83" s="80">
        <f>15000+38000</f>
        <v>53000</v>
      </c>
      <c r="H83" s="99">
        <v>15000</v>
      </c>
      <c r="I83" s="41"/>
      <c r="J83" s="41"/>
      <c r="K83" s="44"/>
      <c r="L83" s="98">
        <f>5636</f>
        <v>5636</v>
      </c>
      <c r="M83" s="92">
        <v>2360</v>
      </c>
      <c r="N83" s="43" t="s">
        <v>3</v>
      </c>
      <c r="O83" s="2"/>
      <c r="P83" s="21"/>
      <c r="Q83" s="2"/>
      <c r="R83" s="21"/>
    </row>
    <row r="84" spans="1:19" x14ac:dyDescent="0.35">
      <c r="A84" s="146"/>
      <c r="B84" s="27">
        <v>83</v>
      </c>
      <c r="D84" s="77">
        <v>20000</v>
      </c>
      <c r="E84" s="77">
        <v>15000</v>
      </c>
      <c r="F84" s="77">
        <v>15000</v>
      </c>
    </row>
    <row r="85" spans="1:19" x14ac:dyDescent="0.35">
      <c r="A85" s="146"/>
      <c r="B85" s="27">
        <v>84</v>
      </c>
      <c r="C85" s="96">
        <v>180000</v>
      </c>
      <c r="Q85" s="117">
        <v>3000</v>
      </c>
      <c r="R85" s="10" t="s">
        <v>17</v>
      </c>
    </row>
    <row r="86" spans="1:19" x14ac:dyDescent="0.35">
      <c r="A86" s="146"/>
      <c r="B86" s="27">
        <v>85</v>
      </c>
      <c r="C86" s="96">
        <v>70000</v>
      </c>
    </row>
    <row r="87" spans="1:19" x14ac:dyDescent="0.35">
      <c r="A87" s="146"/>
      <c r="B87" s="27">
        <v>86</v>
      </c>
      <c r="Q87" s="3">
        <v>537</v>
      </c>
      <c r="R87" s="10" t="s">
        <v>17</v>
      </c>
      <c r="S87" s="77">
        <v>90000</v>
      </c>
    </row>
    <row r="88" spans="1:19" ht="15" thickBot="1" x14ac:dyDescent="0.4">
      <c r="A88" s="147"/>
      <c r="B88" s="47">
        <v>87</v>
      </c>
      <c r="C88" s="48"/>
      <c r="D88" s="49"/>
      <c r="E88" s="49"/>
      <c r="F88" s="49"/>
      <c r="G88" s="49"/>
      <c r="H88" s="50"/>
      <c r="I88" s="47"/>
      <c r="J88" s="47"/>
      <c r="K88" s="51"/>
      <c r="L88" s="47"/>
      <c r="M88" s="52"/>
      <c r="N88" s="50"/>
      <c r="O88" s="4"/>
      <c r="P88" s="53"/>
      <c r="Q88" s="4"/>
      <c r="R88" s="53"/>
    </row>
    <row r="89" spans="1:19" x14ac:dyDescent="0.35">
      <c r="A89" s="34" t="s">
        <v>171</v>
      </c>
      <c r="B89" s="26"/>
      <c r="C89" s="24">
        <f>SUM(C2:C88)</f>
        <v>2429500</v>
      </c>
      <c r="D89" s="24">
        <f t="shared" ref="D89:Q89" si="0">SUM(D2:D88)</f>
        <v>240000</v>
      </c>
      <c r="E89" s="24">
        <f t="shared" si="0"/>
        <v>180000</v>
      </c>
      <c r="F89" s="24">
        <f t="shared" si="0"/>
        <v>180000</v>
      </c>
      <c r="G89" s="24">
        <f t="shared" si="0"/>
        <v>382160</v>
      </c>
      <c r="H89" s="24">
        <f t="shared" si="0"/>
        <v>175000</v>
      </c>
      <c r="I89" s="24">
        <f t="shared" si="0"/>
        <v>343000</v>
      </c>
      <c r="J89" s="24">
        <f t="shared" si="0"/>
        <v>5000</v>
      </c>
      <c r="K89" s="24">
        <f t="shared" si="0"/>
        <v>9680</v>
      </c>
      <c r="L89" s="24">
        <f t="shared" si="0"/>
        <v>879178.61</v>
      </c>
      <c r="M89" s="24">
        <f t="shared" si="0"/>
        <v>37668</v>
      </c>
      <c r="N89" s="24"/>
      <c r="O89" s="24">
        <f t="shared" si="0"/>
        <v>315000</v>
      </c>
      <c r="P89" s="24"/>
      <c r="Q89" s="24">
        <f t="shared" si="0"/>
        <v>133967</v>
      </c>
      <c r="R89" s="24"/>
    </row>
    <row r="90" spans="1:19" x14ac:dyDescent="0.35">
      <c r="C90" s="24"/>
      <c r="D90" s="6">
        <v>36000</v>
      </c>
      <c r="M90" s="16">
        <f>M89-18000</f>
        <v>19668</v>
      </c>
    </row>
    <row r="91" spans="1:19" x14ac:dyDescent="0.35">
      <c r="A91" s="35" t="s">
        <v>160</v>
      </c>
      <c r="C91" s="24">
        <f>C89</f>
        <v>2429500</v>
      </c>
      <c r="D91" s="6">
        <f>D89+D90*0.87</f>
        <v>271320</v>
      </c>
      <c r="E91" s="6">
        <f>E89</f>
        <v>180000</v>
      </c>
      <c r="F91" s="6">
        <f t="shared" ref="F91:G91" si="1">F89</f>
        <v>180000</v>
      </c>
      <c r="G91" s="6">
        <f t="shared" si="1"/>
        <v>382160</v>
      </c>
      <c r="H91" s="24">
        <f>H89</f>
        <v>175000</v>
      </c>
    </row>
    <row r="92" spans="1:19" x14ac:dyDescent="0.35">
      <c r="C92" s="25" t="s">
        <v>172</v>
      </c>
      <c r="D92" s="6">
        <f>SUM(D91:H91)</f>
        <v>1188480</v>
      </c>
      <c r="G92" s="6">
        <f>G91-165000</f>
        <v>217160</v>
      </c>
    </row>
    <row r="93" spans="1:19" x14ac:dyDescent="0.35">
      <c r="D93" s="141">
        <v>1201800</v>
      </c>
    </row>
    <row r="103" spans="2:2" x14ac:dyDescent="0.35">
      <c r="B103" s="27">
        <v>102</v>
      </c>
    </row>
    <row r="104" spans="2:2" x14ac:dyDescent="0.35">
      <c r="B104" s="27">
        <v>103</v>
      </c>
    </row>
    <row r="105" spans="2:2" x14ac:dyDescent="0.35">
      <c r="B105" s="27">
        <v>104</v>
      </c>
    </row>
    <row r="106" spans="2:2" x14ac:dyDescent="0.35">
      <c r="B106" s="27">
        <v>105</v>
      </c>
    </row>
    <row r="107" spans="2:2" x14ac:dyDescent="0.35">
      <c r="B107" s="27">
        <v>106</v>
      </c>
    </row>
    <row r="108" spans="2:2" x14ac:dyDescent="0.35">
      <c r="B108" s="27">
        <v>107</v>
      </c>
    </row>
    <row r="109" spans="2:2" x14ac:dyDescent="0.35">
      <c r="B109" s="27">
        <v>108</v>
      </c>
    </row>
    <row r="110" spans="2:2" x14ac:dyDescent="0.35">
      <c r="B110" s="27">
        <v>109</v>
      </c>
    </row>
    <row r="111" spans="2:2" x14ac:dyDescent="0.35">
      <c r="B111" s="27">
        <v>110</v>
      </c>
    </row>
    <row r="112" spans="2:2" x14ac:dyDescent="0.35">
      <c r="B112" s="27">
        <v>111</v>
      </c>
    </row>
    <row r="113" spans="2:2" x14ac:dyDescent="0.35">
      <c r="B113" s="27">
        <v>112</v>
      </c>
    </row>
    <row r="114" spans="2:2" x14ac:dyDescent="0.35">
      <c r="B114" s="27">
        <v>113</v>
      </c>
    </row>
    <row r="115" spans="2:2" x14ac:dyDescent="0.35">
      <c r="B115" s="27">
        <v>114</v>
      </c>
    </row>
    <row r="116" spans="2:2" x14ac:dyDescent="0.35">
      <c r="B116" s="27">
        <v>115</v>
      </c>
    </row>
    <row r="117" spans="2:2" x14ac:dyDescent="0.35">
      <c r="B117" s="27">
        <v>116</v>
      </c>
    </row>
    <row r="118" spans="2:2" x14ac:dyDescent="0.35">
      <c r="B118" s="27">
        <v>117</v>
      </c>
    </row>
    <row r="119" spans="2:2" x14ac:dyDescent="0.35">
      <c r="B119" s="27">
        <v>118</v>
      </c>
    </row>
    <row r="120" spans="2:2" x14ac:dyDescent="0.35">
      <c r="B120" s="27">
        <v>119</v>
      </c>
    </row>
    <row r="121" spans="2:2" x14ac:dyDescent="0.35">
      <c r="B121" s="27">
        <v>120</v>
      </c>
    </row>
    <row r="122" spans="2:2" x14ac:dyDescent="0.35">
      <c r="B122" s="27">
        <v>121</v>
      </c>
    </row>
    <row r="123" spans="2:2" x14ac:dyDescent="0.35">
      <c r="B123" s="27">
        <v>122</v>
      </c>
    </row>
    <row r="124" spans="2:2" x14ac:dyDescent="0.35">
      <c r="B124" s="27">
        <v>123</v>
      </c>
    </row>
    <row r="125" spans="2:2" x14ac:dyDescent="0.35">
      <c r="B125" s="27">
        <v>124</v>
      </c>
    </row>
    <row r="126" spans="2:2" x14ac:dyDescent="0.35">
      <c r="B126" s="27">
        <v>125</v>
      </c>
    </row>
    <row r="127" spans="2:2" x14ac:dyDescent="0.35">
      <c r="B127" s="27">
        <v>126</v>
      </c>
    </row>
    <row r="128" spans="2:2" x14ac:dyDescent="0.35">
      <c r="B128" s="27">
        <v>127</v>
      </c>
    </row>
    <row r="129" spans="2:2" x14ac:dyDescent="0.35">
      <c r="B129" s="27">
        <v>128</v>
      </c>
    </row>
    <row r="130" spans="2:2" x14ac:dyDescent="0.35">
      <c r="B130" s="27">
        <v>129</v>
      </c>
    </row>
    <row r="131" spans="2:2" x14ac:dyDescent="0.35">
      <c r="B131" s="27">
        <v>130</v>
      </c>
    </row>
    <row r="132" spans="2:2" x14ac:dyDescent="0.35">
      <c r="B132" s="27">
        <v>131</v>
      </c>
    </row>
    <row r="133" spans="2:2" x14ac:dyDescent="0.35">
      <c r="B133" s="27">
        <v>132</v>
      </c>
    </row>
    <row r="134" spans="2:2" x14ac:dyDescent="0.35">
      <c r="B134" s="27">
        <v>133</v>
      </c>
    </row>
    <row r="135" spans="2:2" x14ac:dyDescent="0.35">
      <c r="B135" s="27">
        <v>134</v>
      </c>
    </row>
    <row r="136" spans="2:2" x14ac:dyDescent="0.35">
      <c r="B136" s="27">
        <v>135</v>
      </c>
    </row>
    <row r="137" spans="2:2" x14ac:dyDescent="0.35">
      <c r="B137" s="27">
        <v>136</v>
      </c>
    </row>
    <row r="138" spans="2:2" x14ac:dyDescent="0.35">
      <c r="B138" s="27">
        <v>137</v>
      </c>
    </row>
    <row r="139" spans="2:2" x14ac:dyDescent="0.35">
      <c r="B139" s="27">
        <v>138</v>
      </c>
    </row>
    <row r="140" spans="2:2" x14ac:dyDescent="0.35">
      <c r="B140" s="27">
        <v>139</v>
      </c>
    </row>
    <row r="141" spans="2:2" x14ac:dyDescent="0.35">
      <c r="B141" s="27">
        <v>140</v>
      </c>
    </row>
    <row r="142" spans="2:2" x14ac:dyDescent="0.35">
      <c r="B142" s="27">
        <v>141</v>
      </c>
    </row>
    <row r="143" spans="2:2" x14ac:dyDescent="0.35">
      <c r="B143" s="27">
        <v>142</v>
      </c>
    </row>
    <row r="144" spans="2:2" x14ac:dyDescent="0.35">
      <c r="B144" s="27">
        <v>143</v>
      </c>
    </row>
    <row r="145" spans="2:2" x14ac:dyDescent="0.35">
      <c r="B145" s="27">
        <v>144</v>
      </c>
    </row>
    <row r="146" spans="2:2" x14ac:dyDescent="0.35">
      <c r="B146" s="27">
        <v>145</v>
      </c>
    </row>
    <row r="147" spans="2:2" x14ac:dyDescent="0.35">
      <c r="B147" s="27">
        <v>146</v>
      </c>
    </row>
    <row r="148" spans="2:2" x14ac:dyDescent="0.35">
      <c r="B148" s="27">
        <v>147</v>
      </c>
    </row>
    <row r="149" spans="2:2" x14ac:dyDescent="0.35">
      <c r="B149" s="27">
        <v>148</v>
      </c>
    </row>
    <row r="150" spans="2:2" x14ac:dyDescent="0.35">
      <c r="B150" s="27">
        <v>149</v>
      </c>
    </row>
    <row r="151" spans="2:2" x14ac:dyDescent="0.35">
      <c r="B151" s="27">
        <v>150</v>
      </c>
    </row>
    <row r="152" spans="2:2" x14ac:dyDescent="0.35">
      <c r="B152" s="27">
        <v>151</v>
      </c>
    </row>
    <row r="153" spans="2:2" x14ac:dyDescent="0.35">
      <c r="B153" s="27">
        <v>152</v>
      </c>
    </row>
    <row r="154" spans="2:2" x14ac:dyDescent="0.35">
      <c r="B154" s="27">
        <v>153</v>
      </c>
    </row>
    <row r="155" spans="2:2" x14ac:dyDescent="0.35">
      <c r="B155" s="27">
        <v>154</v>
      </c>
    </row>
    <row r="156" spans="2:2" x14ac:dyDescent="0.35">
      <c r="B156" s="27">
        <v>155</v>
      </c>
    </row>
    <row r="157" spans="2:2" x14ac:dyDescent="0.35">
      <c r="B157" s="27">
        <v>156</v>
      </c>
    </row>
    <row r="158" spans="2:2" x14ac:dyDescent="0.35">
      <c r="B158" s="27">
        <v>157</v>
      </c>
    </row>
    <row r="159" spans="2:2" x14ac:dyDescent="0.35">
      <c r="B159" s="27">
        <v>158</v>
      </c>
    </row>
    <row r="160" spans="2:2" x14ac:dyDescent="0.35">
      <c r="B160" s="27">
        <v>159</v>
      </c>
    </row>
    <row r="161" spans="2:2" x14ac:dyDescent="0.35">
      <c r="B161" s="27">
        <v>160</v>
      </c>
    </row>
    <row r="162" spans="2:2" x14ac:dyDescent="0.35">
      <c r="B162" s="27">
        <v>161</v>
      </c>
    </row>
    <row r="163" spans="2:2" x14ac:dyDescent="0.35">
      <c r="B163" s="27">
        <v>162</v>
      </c>
    </row>
    <row r="164" spans="2:2" x14ac:dyDescent="0.35">
      <c r="B164" s="27">
        <v>163</v>
      </c>
    </row>
    <row r="165" spans="2:2" x14ac:dyDescent="0.35">
      <c r="B165" s="27">
        <v>164</v>
      </c>
    </row>
    <row r="166" spans="2:2" x14ac:dyDescent="0.35">
      <c r="B166" s="27">
        <v>165</v>
      </c>
    </row>
    <row r="167" spans="2:2" x14ac:dyDescent="0.35">
      <c r="B167" s="27">
        <v>166</v>
      </c>
    </row>
    <row r="168" spans="2:2" x14ac:dyDescent="0.35">
      <c r="B168" s="27">
        <v>167</v>
      </c>
    </row>
    <row r="169" spans="2:2" x14ac:dyDescent="0.35">
      <c r="B169" s="27">
        <v>168</v>
      </c>
    </row>
    <row r="170" spans="2:2" x14ac:dyDescent="0.35">
      <c r="B170" s="27">
        <v>169</v>
      </c>
    </row>
    <row r="171" spans="2:2" x14ac:dyDescent="0.35">
      <c r="B171" s="27">
        <v>170</v>
      </c>
    </row>
    <row r="172" spans="2:2" x14ac:dyDescent="0.35">
      <c r="B172" s="27">
        <v>171</v>
      </c>
    </row>
    <row r="173" spans="2:2" x14ac:dyDescent="0.35">
      <c r="B173" s="27">
        <v>172</v>
      </c>
    </row>
    <row r="174" spans="2:2" x14ac:dyDescent="0.35">
      <c r="B174" s="27">
        <v>173</v>
      </c>
    </row>
    <row r="175" spans="2:2" x14ac:dyDescent="0.35">
      <c r="B175" s="27">
        <v>174</v>
      </c>
    </row>
    <row r="176" spans="2:2" x14ac:dyDescent="0.35">
      <c r="B176" s="27">
        <v>175</v>
      </c>
    </row>
    <row r="177" spans="2:2" x14ac:dyDescent="0.35">
      <c r="B177" s="27">
        <v>176</v>
      </c>
    </row>
    <row r="178" spans="2:2" x14ac:dyDescent="0.35">
      <c r="B178" s="27">
        <v>177</v>
      </c>
    </row>
    <row r="179" spans="2:2" x14ac:dyDescent="0.35">
      <c r="B179" s="27">
        <v>178</v>
      </c>
    </row>
    <row r="180" spans="2:2" x14ac:dyDescent="0.35">
      <c r="B180" s="27">
        <v>179</v>
      </c>
    </row>
    <row r="181" spans="2:2" x14ac:dyDescent="0.35">
      <c r="B181" s="27">
        <v>180</v>
      </c>
    </row>
    <row r="182" spans="2:2" x14ac:dyDescent="0.35">
      <c r="B182" s="27">
        <v>181</v>
      </c>
    </row>
    <row r="183" spans="2:2" x14ac:dyDescent="0.35">
      <c r="B183" s="27">
        <v>182</v>
      </c>
    </row>
    <row r="184" spans="2:2" x14ac:dyDescent="0.35">
      <c r="B184" s="27">
        <v>183</v>
      </c>
    </row>
    <row r="185" spans="2:2" x14ac:dyDescent="0.35">
      <c r="B185" s="27">
        <v>184</v>
      </c>
    </row>
    <row r="186" spans="2:2" x14ac:dyDescent="0.35">
      <c r="B186" s="27">
        <v>185</v>
      </c>
    </row>
    <row r="187" spans="2:2" x14ac:dyDescent="0.35">
      <c r="B187" s="27">
        <v>186</v>
      </c>
    </row>
    <row r="188" spans="2:2" x14ac:dyDescent="0.35">
      <c r="B188" s="27">
        <v>187</v>
      </c>
    </row>
    <row r="189" spans="2:2" x14ac:dyDescent="0.35">
      <c r="B189" s="27">
        <v>188</v>
      </c>
    </row>
    <row r="190" spans="2:2" x14ac:dyDescent="0.35">
      <c r="B190" s="27">
        <v>189</v>
      </c>
    </row>
    <row r="191" spans="2:2" x14ac:dyDescent="0.35">
      <c r="B191" s="27">
        <v>190</v>
      </c>
    </row>
    <row r="192" spans="2:2" x14ac:dyDescent="0.35">
      <c r="B192" s="27">
        <v>191</v>
      </c>
    </row>
    <row r="193" spans="2:2" x14ac:dyDescent="0.35">
      <c r="B193" s="27">
        <v>192</v>
      </c>
    </row>
    <row r="194" spans="2:2" x14ac:dyDescent="0.35">
      <c r="B194" s="27">
        <v>193</v>
      </c>
    </row>
    <row r="195" spans="2:2" x14ac:dyDescent="0.35">
      <c r="B195" s="27">
        <v>194</v>
      </c>
    </row>
    <row r="196" spans="2:2" x14ac:dyDescent="0.35">
      <c r="B196" s="27">
        <v>195</v>
      </c>
    </row>
    <row r="197" spans="2:2" x14ac:dyDescent="0.35">
      <c r="B197" s="27">
        <v>196</v>
      </c>
    </row>
    <row r="198" spans="2:2" x14ac:dyDescent="0.35">
      <c r="B198" s="27">
        <v>197</v>
      </c>
    </row>
    <row r="199" spans="2:2" x14ac:dyDescent="0.35">
      <c r="B199" s="27">
        <v>198</v>
      </c>
    </row>
    <row r="200" spans="2:2" x14ac:dyDescent="0.35">
      <c r="B200" s="27">
        <v>199</v>
      </c>
    </row>
    <row r="201" spans="2:2" x14ac:dyDescent="0.35">
      <c r="B201" s="27">
        <v>200</v>
      </c>
    </row>
    <row r="202" spans="2:2" x14ac:dyDescent="0.35">
      <c r="B202" s="27">
        <v>201</v>
      </c>
    </row>
    <row r="203" spans="2:2" x14ac:dyDescent="0.35">
      <c r="B203" s="27">
        <v>202</v>
      </c>
    </row>
    <row r="204" spans="2:2" x14ac:dyDescent="0.35">
      <c r="B204" s="27">
        <v>203</v>
      </c>
    </row>
    <row r="205" spans="2:2" x14ac:dyDescent="0.35">
      <c r="B205" s="27">
        <v>204</v>
      </c>
    </row>
    <row r="206" spans="2:2" x14ac:dyDescent="0.35">
      <c r="B206" s="27">
        <v>205</v>
      </c>
    </row>
    <row r="207" spans="2:2" x14ac:dyDescent="0.35">
      <c r="B207" s="27">
        <v>206</v>
      </c>
    </row>
    <row r="208" spans="2:2" x14ac:dyDescent="0.35">
      <c r="B208" s="27">
        <v>207</v>
      </c>
    </row>
    <row r="209" spans="2:2" x14ac:dyDescent="0.35">
      <c r="B209" s="27">
        <v>208</v>
      </c>
    </row>
    <row r="210" spans="2:2" x14ac:dyDescent="0.35">
      <c r="B210" s="27">
        <v>209</v>
      </c>
    </row>
    <row r="211" spans="2:2" x14ac:dyDescent="0.35">
      <c r="B211" s="27">
        <v>210</v>
      </c>
    </row>
    <row r="212" spans="2:2" x14ac:dyDescent="0.35">
      <c r="B212" s="27">
        <v>211</v>
      </c>
    </row>
  </sheetData>
  <mergeCells count="15">
    <mergeCell ref="Q1:R1"/>
    <mergeCell ref="A50:A60"/>
    <mergeCell ref="A2:A4"/>
    <mergeCell ref="A5:A8"/>
    <mergeCell ref="M1:N1"/>
    <mergeCell ref="A9:A12"/>
    <mergeCell ref="A13:A17"/>
    <mergeCell ref="A18:A29"/>
    <mergeCell ref="A61:A67"/>
    <mergeCell ref="A68:A75"/>
    <mergeCell ref="A76:A82"/>
    <mergeCell ref="A83:A88"/>
    <mergeCell ref="O1:P1"/>
    <mergeCell ref="A30:A40"/>
    <mergeCell ref="A41:A49"/>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B0775-2445-43D0-AA4D-D028031C77A5}">
  <sheetPr>
    <tabColor rgb="FFFFFF00"/>
  </sheetPr>
  <dimension ref="C1:F16"/>
  <sheetViews>
    <sheetView workbookViewId="0">
      <selection activeCell="C2" sqref="C2"/>
    </sheetView>
  </sheetViews>
  <sheetFormatPr defaultRowHeight="14.5" x14ac:dyDescent="0.35"/>
  <cols>
    <col min="1" max="2" width="8.7265625" style="5"/>
    <col min="3" max="3" width="45.1796875" style="30" customWidth="1"/>
    <col min="4" max="4" width="8.7265625" style="25"/>
    <col min="5" max="5" width="8.7265625" style="10"/>
    <col min="6" max="16384" width="8.7265625" style="5"/>
  </cols>
  <sheetData>
    <row r="1" spans="3:6" ht="15" thickBot="1" x14ac:dyDescent="0.4">
      <c r="C1" s="28"/>
      <c r="D1" s="23" t="s">
        <v>15</v>
      </c>
      <c r="E1" s="8" t="s">
        <v>16</v>
      </c>
    </row>
    <row r="2" spans="3:6" x14ac:dyDescent="0.35">
      <c r="C2" s="30" t="s">
        <v>49</v>
      </c>
      <c r="D2" s="25">
        <f>1622.74+5392.44</f>
        <v>7015.1799999999994</v>
      </c>
      <c r="E2" s="10" t="s">
        <v>66</v>
      </c>
      <c r="F2" s="5" t="s">
        <v>65</v>
      </c>
    </row>
    <row r="3" spans="3:6" x14ac:dyDescent="0.35">
      <c r="C3" s="29" t="s">
        <v>25</v>
      </c>
      <c r="D3" s="24">
        <v>5199</v>
      </c>
      <c r="E3" s="9" t="s">
        <v>13</v>
      </c>
      <c r="F3" s="5" t="s">
        <v>14</v>
      </c>
    </row>
    <row r="4" spans="3:6" x14ac:dyDescent="0.35">
      <c r="C4" s="30" t="s">
        <v>26</v>
      </c>
      <c r="D4" s="25">
        <v>1625</v>
      </c>
      <c r="E4" s="10" t="s">
        <v>24</v>
      </c>
      <c r="F4" s="5" t="s">
        <v>21</v>
      </c>
    </row>
    <row r="5" spans="3:6" x14ac:dyDescent="0.35">
      <c r="C5" s="114" t="s">
        <v>27</v>
      </c>
      <c r="D5" s="115">
        <v>1000</v>
      </c>
      <c r="E5" s="116" t="s">
        <v>24</v>
      </c>
      <c r="F5" s="5" t="s">
        <v>21</v>
      </c>
    </row>
    <row r="6" spans="3:6" x14ac:dyDescent="0.35">
      <c r="C6" s="30" t="s">
        <v>63</v>
      </c>
      <c r="D6" s="25">
        <v>13405</v>
      </c>
      <c r="E6" s="10" t="s">
        <v>64</v>
      </c>
      <c r="F6" s="5" t="s">
        <v>36</v>
      </c>
    </row>
    <row r="7" spans="3:6" x14ac:dyDescent="0.35">
      <c r="C7" s="30" t="s">
        <v>70</v>
      </c>
      <c r="D7" s="25">
        <v>427</v>
      </c>
      <c r="E7" s="10" t="s">
        <v>69</v>
      </c>
      <c r="F7" s="5" t="s">
        <v>36</v>
      </c>
    </row>
    <row r="8" spans="3:6" x14ac:dyDescent="0.35">
      <c r="C8" s="30" t="s">
        <v>76</v>
      </c>
      <c r="D8" s="25">
        <v>114</v>
      </c>
      <c r="E8" s="10" t="s">
        <v>75</v>
      </c>
      <c r="F8" s="5" t="s">
        <v>37</v>
      </c>
    </row>
    <row r="9" spans="3:6" x14ac:dyDescent="0.35">
      <c r="C9" s="30" t="s">
        <v>85</v>
      </c>
      <c r="D9" s="25">
        <v>399</v>
      </c>
      <c r="E9" s="10" t="s">
        <v>79</v>
      </c>
      <c r="F9" s="5" t="s">
        <v>37</v>
      </c>
    </row>
    <row r="10" spans="3:6" x14ac:dyDescent="0.35">
      <c r="C10" s="30" t="s">
        <v>97</v>
      </c>
      <c r="D10" s="25">
        <v>40</v>
      </c>
      <c r="E10" s="10" t="s">
        <v>96</v>
      </c>
      <c r="F10" s="5" t="s">
        <v>37</v>
      </c>
    </row>
    <row r="11" spans="3:6" x14ac:dyDescent="0.35">
      <c r="C11" s="30" t="s">
        <v>98</v>
      </c>
      <c r="D11" s="25">
        <v>135</v>
      </c>
      <c r="E11" s="10" t="s">
        <v>96</v>
      </c>
      <c r="F11" s="5" t="s">
        <v>37</v>
      </c>
    </row>
    <row r="12" spans="3:6" x14ac:dyDescent="0.35">
      <c r="C12" s="30" t="s">
        <v>99</v>
      </c>
      <c r="D12" s="25">
        <v>130</v>
      </c>
      <c r="E12" s="10" t="s">
        <v>96</v>
      </c>
      <c r="F12" s="5" t="s">
        <v>37</v>
      </c>
    </row>
    <row r="13" spans="3:6" x14ac:dyDescent="0.35">
      <c r="C13" s="30" t="s">
        <v>113</v>
      </c>
      <c r="D13" s="25">
        <v>456</v>
      </c>
      <c r="E13" s="10" t="s">
        <v>112</v>
      </c>
      <c r="F13" s="5" t="s">
        <v>41</v>
      </c>
    </row>
    <row r="14" spans="3:6" x14ac:dyDescent="0.35">
      <c r="C14" s="30" t="s">
        <v>128</v>
      </c>
      <c r="D14" s="25">
        <v>25400</v>
      </c>
      <c r="E14" s="10" t="s">
        <v>129</v>
      </c>
      <c r="F14" s="5" t="s">
        <v>42</v>
      </c>
    </row>
    <row r="15" spans="3:6" x14ac:dyDescent="0.35">
      <c r="C15" s="30" t="s">
        <v>133</v>
      </c>
      <c r="D15" s="25">
        <v>318</v>
      </c>
      <c r="E15" s="10" t="s">
        <v>132</v>
      </c>
      <c r="F15" s="5" t="s">
        <v>47</v>
      </c>
    </row>
    <row r="16" spans="3:6" x14ac:dyDescent="0.35">
      <c r="C16" s="30" t="s">
        <v>134</v>
      </c>
      <c r="D16" s="25">
        <v>220</v>
      </c>
      <c r="E16" s="10" t="s">
        <v>132</v>
      </c>
      <c r="F16" s="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41B4-886D-4FD9-8B18-EDFAB4531C3B}">
  <sheetPr>
    <tabColor theme="5" tint="0.59999389629810485"/>
  </sheetPr>
  <dimension ref="B1:J68"/>
  <sheetViews>
    <sheetView topLeftCell="B60" workbookViewId="0">
      <selection activeCell="C58" sqref="C58"/>
    </sheetView>
  </sheetViews>
  <sheetFormatPr defaultRowHeight="14.5" x14ac:dyDescent="0.35"/>
  <cols>
    <col min="2" max="2" width="9.453125" style="16" customWidth="1"/>
    <col min="3" max="3" width="42.453125" style="33" customWidth="1"/>
    <col min="4" max="4" width="12.54296875" style="13" customWidth="1"/>
    <col min="7" max="7" width="44.90625" customWidth="1"/>
    <col min="8" max="8" width="10" customWidth="1"/>
  </cols>
  <sheetData>
    <row r="1" spans="2:10" ht="15" thickBot="1" x14ac:dyDescent="0.4">
      <c r="B1" s="14" t="s">
        <v>22</v>
      </c>
      <c r="C1" s="31" t="s">
        <v>23</v>
      </c>
      <c r="D1" s="11" t="s">
        <v>32</v>
      </c>
      <c r="F1" s="14" t="s">
        <v>22</v>
      </c>
      <c r="G1" s="31" t="s">
        <v>23</v>
      </c>
      <c r="H1" s="11" t="s">
        <v>32</v>
      </c>
    </row>
    <row r="2" spans="2:10" ht="29" x14ac:dyDescent="0.35">
      <c r="B2" s="15" t="s">
        <v>20</v>
      </c>
      <c r="C2" s="32" t="s">
        <v>45</v>
      </c>
      <c r="D2" s="12">
        <v>100</v>
      </c>
      <c r="E2" t="s">
        <v>14</v>
      </c>
      <c r="F2" s="16" t="s">
        <v>33</v>
      </c>
      <c r="G2" s="139" t="s">
        <v>167</v>
      </c>
      <c r="H2" s="140">
        <v>78000</v>
      </c>
      <c r="I2" t="s">
        <v>21</v>
      </c>
      <c r="J2" t="s">
        <v>168</v>
      </c>
    </row>
    <row r="3" spans="2:10" ht="16.5" customHeight="1" x14ac:dyDescent="0.35">
      <c r="B3" s="15" t="s">
        <v>51</v>
      </c>
      <c r="C3" s="32" t="s">
        <v>45</v>
      </c>
      <c r="D3" s="12">
        <v>7300</v>
      </c>
      <c r="E3" t="s">
        <v>21</v>
      </c>
      <c r="F3" s="16" t="s">
        <v>60</v>
      </c>
      <c r="G3" s="139" t="s">
        <v>164</v>
      </c>
      <c r="H3" s="140">
        <v>128000</v>
      </c>
      <c r="I3" t="s">
        <v>36</v>
      </c>
      <c r="J3" t="s">
        <v>165</v>
      </c>
    </row>
    <row r="4" spans="2:10" ht="29" x14ac:dyDescent="0.35">
      <c r="B4" s="100" t="s">
        <v>19</v>
      </c>
      <c r="C4" s="101" t="s">
        <v>29</v>
      </c>
      <c r="D4" s="102">
        <v>3866</v>
      </c>
      <c r="E4" t="s">
        <v>21</v>
      </c>
      <c r="F4" s="16" t="s">
        <v>61</v>
      </c>
      <c r="G4" s="33" t="s">
        <v>77</v>
      </c>
      <c r="H4" s="13">
        <v>24700</v>
      </c>
      <c r="I4" t="s">
        <v>36</v>
      </c>
    </row>
    <row r="5" spans="2:10" x14ac:dyDescent="0.35">
      <c r="B5" s="16" t="s">
        <v>24</v>
      </c>
      <c r="C5" s="33" t="s">
        <v>28</v>
      </c>
      <c r="D5" s="13">
        <v>2340</v>
      </c>
      <c r="E5" t="s">
        <v>21</v>
      </c>
      <c r="F5" s="16" t="s">
        <v>67</v>
      </c>
      <c r="G5" s="139" t="s">
        <v>166</v>
      </c>
      <c r="H5" s="140">
        <v>38000</v>
      </c>
      <c r="I5" t="s">
        <v>36</v>
      </c>
      <c r="J5" t="s">
        <v>165</v>
      </c>
    </row>
    <row r="6" spans="2:10" ht="29" x14ac:dyDescent="0.35">
      <c r="B6" s="16" t="s">
        <v>24</v>
      </c>
      <c r="C6" s="33" t="s">
        <v>30</v>
      </c>
      <c r="D6" s="13">
        <v>2370</v>
      </c>
      <c r="E6" t="s">
        <v>21</v>
      </c>
      <c r="F6" s="100"/>
      <c r="G6" s="101"/>
      <c r="H6" s="102"/>
      <c r="I6" s="119"/>
    </row>
    <row r="7" spans="2:10" x14ac:dyDescent="0.35">
      <c r="B7" s="16" t="s">
        <v>24</v>
      </c>
      <c r="C7" s="33" t="s">
        <v>31</v>
      </c>
      <c r="D7" s="13">
        <v>3000</v>
      </c>
      <c r="E7" t="s">
        <v>21</v>
      </c>
    </row>
    <row r="8" spans="2:10" ht="29" x14ac:dyDescent="0.35">
      <c r="B8" s="16" t="s">
        <v>52</v>
      </c>
      <c r="C8" s="33" t="s">
        <v>54</v>
      </c>
      <c r="D8" s="13">
        <v>15000</v>
      </c>
      <c r="E8" t="s">
        <v>34</v>
      </c>
    </row>
    <row r="9" spans="2:10" ht="29" x14ac:dyDescent="0.35">
      <c r="B9" s="16" t="s">
        <v>53</v>
      </c>
      <c r="C9" s="33" t="s">
        <v>54</v>
      </c>
      <c r="D9" s="13">
        <v>15000</v>
      </c>
      <c r="E9" t="s">
        <v>34</v>
      </c>
    </row>
    <row r="10" spans="2:10" x14ac:dyDescent="0.35">
      <c r="B10" s="16" t="s">
        <v>58</v>
      </c>
      <c r="C10" s="33" t="s">
        <v>139</v>
      </c>
      <c r="D10" s="13">
        <v>2184</v>
      </c>
      <c r="E10" t="s">
        <v>34</v>
      </c>
    </row>
    <row r="11" spans="2:10" ht="29" x14ac:dyDescent="0.35">
      <c r="B11" s="16" t="s">
        <v>44</v>
      </c>
      <c r="C11" s="33" t="s">
        <v>74</v>
      </c>
      <c r="D11" s="13">
        <v>5825</v>
      </c>
      <c r="E11" t="s">
        <v>34</v>
      </c>
    </row>
    <row r="12" spans="2:10" x14ac:dyDescent="0.35">
      <c r="B12" s="16" t="s">
        <v>44</v>
      </c>
      <c r="C12" s="33" t="s">
        <v>28</v>
      </c>
      <c r="D12" s="13">
        <v>485</v>
      </c>
      <c r="E12" t="s">
        <v>34</v>
      </c>
    </row>
    <row r="13" spans="2:10" x14ac:dyDescent="0.35">
      <c r="B13" s="16" t="s">
        <v>46</v>
      </c>
      <c r="C13" s="33" t="s">
        <v>62</v>
      </c>
      <c r="D13" s="13">
        <v>10502.5</v>
      </c>
      <c r="E13" t="s">
        <v>34</v>
      </c>
    </row>
    <row r="14" spans="2:10" ht="43.5" x14ac:dyDescent="0.35">
      <c r="B14" s="16" t="s">
        <v>56</v>
      </c>
      <c r="C14" s="33" t="s">
        <v>57</v>
      </c>
      <c r="D14" s="13">
        <v>1500</v>
      </c>
      <c r="E14" t="s">
        <v>34</v>
      </c>
    </row>
    <row r="15" spans="2:10" x14ac:dyDescent="0.35">
      <c r="B15" s="16" t="s">
        <v>59</v>
      </c>
      <c r="C15" s="33" t="s">
        <v>140</v>
      </c>
      <c r="D15" s="13">
        <v>8350</v>
      </c>
      <c r="E15" t="s">
        <v>36</v>
      </c>
    </row>
    <row r="16" spans="2:10" x14ac:dyDescent="0.35">
      <c r="B16" s="16" t="s">
        <v>61</v>
      </c>
      <c r="C16" s="33" t="s">
        <v>62</v>
      </c>
      <c r="D16" s="13">
        <v>3775</v>
      </c>
      <c r="E16" t="s">
        <v>36</v>
      </c>
    </row>
    <row r="17" spans="2:5" x14ac:dyDescent="0.35">
      <c r="B17" s="16" t="s">
        <v>61</v>
      </c>
      <c r="C17" s="33" t="s">
        <v>62</v>
      </c>
      <c r="D17" s="13">
        <v>5050</v>
      </c>
      <c r="E17" t="s">
        <v>36</v>
      </c>
    </row>
    <row r="18" spans="2:5" x14ac:dyDescent="0.35">
      <c r="B18" s="16" t="s">
        <v>69</v>
      </c>
      <c r="C18" s="33" t="s">
        <v>71</v>
      </c>
      <c r="D18" s="13">
        <v>5614</v>
      </c>
      <c r="E18" t="s">
        <v>36</v>
      </c>
    </row>
    <row r="19" spans="2:5" x14ac:dyDescent="0.35">
      <c r="B19" s="16" t="s">
        <v>69</v>
      </c>
      <c r="C19" s="33" t="s">
        <v>62</v>
      </c>
      <c r="D19" s="13">
        <v>1140</v>
      </c>
      <c r="E19" t="s">
        <v>36</v>
      </c>
    </row>
    <row r="20" spans="2:5" x14ac:dyDescent="0.35">
      <c r="B20" s="16" t="s">
        <v>69</v>
      </c>
      <c r="C20" s="33" t="s">
        <v>84</v>
      </c>
      <c r="D20" s="13">
        <v>677</v>
      </c>
      <c r="E20" t="s">
        <v>36</v>
      </c>
    </row>
    <row r="21" spans="2:5" x14ac:dyDescent="0.35">
      <c r="B21" s="16" t="s">
        <v>69</v>
      </c>
      <c r="C21" s="33" t="s">
        <v>72</v>
      </c>
      <c r="D21" s="13">
        <v>10150</v>
      </c>
      <c r="E21" t="s">
        <v>36</v>
      </c>
    </row>
    <row r="22" spans="2:5" x14ac:dyDescent="0.35">
      <c r="B22" s="16" t="s">
        <v>69</v>
      </c>
      <c r="C22" s="33" t="s">
        <v>73</v>
      </c>
      <c r="D22" s="13">
        <v>776</v>
      </c>
      <c r="E22" t="s">
        <v>36</v>
      </c>
    </row>
    <row r="23" spans="2:5" ht="29" x14ac:dyDescent="0.35">
      <c r="B23" s="16" t="s">
        <v>68</v>
      </c>
      <c r="C23" s="33" t="s">
        <v>116</v>
      </c>
      <c r="D23" s="13">
        <v>2402</v>
      </c>
      <c r="E23" t="s">
        <v>36</v>
      </c>
    </row>
    <row r="24" spans="2:5" x14ac:dyDescent="0.35">
      <c r="B24" s="16" t="s">
        <v>75</v>
      </c>
      <c r="C24" s="33" t="s">
        <v>78</v>
      </c>
      <c r="D24" s="13">
        <v>10150</v>
      </c>
      <c r="E24" t="s">
        <v>36</v>
      </c>
    </row>
    <row r="25" spans="2:5" x14ac:dyDescent="0.35">
      <c r="B25" s="16" t="s">
        <v>75</v>
      </c>
      <c r="C25" s="33" t="s">
        <v>78</v>
      </c>
      <c r="D25" s="13">
        <v>550</v>
      </c>
      <c r="E25" t="s">
        <v>36</v>
      </c>
    </row>
    <row r="26" spans="2:5" ht="29" x14ac:dyDescent="0.35">
      <c r="B26" s="16" t="s">
        <v>75</v>
      </c>
      <c r="C26" s="33" t="s">
        <v>81</v>
      </c>
      <c r="D26" s="13">
        <v>2318</v>
      </c>
      <c r="E26" t="s">
        <v>36</v>
      </c>
    </row>
    <row r="27" spans="2:5" ht="29" x14ac:dyDescent="0.35">
      <c r="B27" s="16" t="s">
        <v>79</v>
      </c>
      <c r="C27" s="33" t="s">
        <v>80</v>
      </c>
      <c r="D27" s="13">
        <v>235</v>
      </c>
      <c r="E27" t="s">
        <v>37</v>
      </c>
    </row>
    <row r="28" spans="2:5" x14ac:dyDescent="0.35">
      <c r="B28" s="16" t="s">
        <v>79</v>
      </c>
      <c r="C28" s="33" t="s">
        <v>82</v>
      </c>
      <c r="D28" s="13">
        <v>859</v>
      </c>
      <c r="E28" t="s">
        <v>37</v>
      </c>
    </row>
    <row r="29" spans="2:5" ht="29" x14ac:dyDescent="0.35">
      <c r="B29" s="16" t="s">
        <v>79</v>
      </c>
      <c r="C29" s="33" t="s">
        <v>83</v>
      </c>
      <c r="D29" s="13">
        <v>789</v>
      </c>
      <c r="E29" t="s">
        <v>37</v>
      </c>
    </row>
    <row r="30" spans="2:5" x14ac:dyDescent="0.35">
      <c r="B30" s="16" t="s">
        <v>79</v>
      </c>
      <c r="C30" s="33" t="s">
        <v>45</v>
      </c>
      <c r="D30" s="13">
        <v>25050</v>
      </c>
      <c r="E30" t="s">
        <v>37</v>
      </c>
    </row>
    <row r="31" spans="2:5" x14ac:dyDescent="0.35">
      <c r="B31" s="16" t="s">
        <v>79</v>
      </c>
      <c r="C31" s="33" t="s">
        <v>86</v>
      </c>
      <c r="D31" s="13">
        <v>655</v>
      </c>
      <c r="E31" t="s">
        <v>37</v>
      </c>
    </row>
    <row r="32" spans="2:5" ht="43.5" x14ac:dyDescent="0.35">
      <c r="B32" s="16" t="s">
        <v>87</v>
      </c>
      <c r="C32" s="33" t="s">
        <v>88</v>
      </c>
      <c r="D32" s="121" t="s">
        <v>89</v>
      </c>
      <c r="E32" t="s">
        <v>37</v>
      </c>
    </row>
    <row r="33" spans="2:5" ht="101.5" x14ac:dyDescent="0.35">
      <c r="B33" s="16" t="s">
        <v>92</v>
      </c>
      <c r="C33" s="33" t="s">
        <v>93</v>
      </c>
      <c r="D33" s="13">
        <v>4090</v>
      </c>
      <c r="E33" t="s">
        <v>37</v>
      </c>
    </row>
    <row r="34" spans="2:5" x14ac:dyDescent="0.35">
      <c r="B34" s="16" t="s">
        <v>94</v>
      </c>
      <c r="C34" s="33" t="s">
        <v>95</v>
      </c>
      <c r="D34" s="13">
        <v>3360</v>
      </c>
      <c r="E34" t="s">
        <v>37</v>
      </c>
    </row>
    <row r="35" spans="2:5" x14ac:dyDescent="0.35">
      <c r="B35" s="16" t="s">
        <v>94</v>
      </c>
      <c r="C35" s="33" t="s">
        <v>206</v>
      </c>
      <c r="D35" s="13">
        <v>905</v>
      </c>
      <c r="E35" t="s">
        <v>37</v>
      </c>
    </row>
    <row r="36" spans="2:5" ht="101.5" x14ac:dyDescent="0.35">
      <c r="B36" s="16" t="s">
        <v>90</v>
      </c>
      <c r="C36" s="33" t="s">
        <v>91</v>
      </c>
      <c r="D36" s="13">
        <v>50270</v>
      </c>
      <c r="E36" t="s">
        <v>37</v>
      </c>
    </row>
    <row r="37" spans="2:5" ht="58" x14ac:dyDescent="0.35">
      <c r="B37" s="16" t="s">
        <v>104</v>
      </c>
      <c r="C37" s="33" t="s">
        <v>105</v>
      </c>
      <c r="D37" s="13">
        <v>49900</v>
      </c>
    </row>
    <row r="38" spans="2:5" ht="43.5" x14ac:dyDescent="0.35">
      <c r="B38" s="16" t="s">
        <v>108</v>
      </c>
      <c r="C38" s="33" t="s">
        <v>109</v>
      </c>
      <c r="D38" s="13">
        <v>38305</v>
      </c>
    </row>
    <row r="39" spans="2:5" x14ac:dyDescent="0.35">
      <c r="B39" s="16" t="s">
        <v>106</v>
      </c>
      <c r="C39" s="33" t="s">
        <v>107</v>
      </c>
      <c r="D39" s="13">
        <v>3200</v>
      </c>
    </row>
    <row r="40" spans="2:5" x14ac:dyDescent="0.35">
      <c r="B40" s="16" t="s">
        <v>96</v>
      </c>
      <c r="C40" s="33" t="s">
        <v>100</v>
      </c>
      <c r="D40" s="13">
        <v>176</v>
      </c>
      <c r="E40" t="s">
        <v>37</v>
      </c>
    </row>
    <row r="41" spans="2:5" ht="29" x14ac:dyDescent="0.35">
      <c r="B41" s="16" t="s">
        <v>96</v>
      </c>
      <c r="C41" s="33" t="s">
        <v>101</v>
      </c>
      <c r="D41" s="13">
        <v>183</v>
      </c>
      <c r="E41" t="s">
        <v>37</v>
      </c>
    </row>
    <row r="42" spans="2:5" x14ac:dyDescent="0.35">
      <c r="B42" s="16" t="s">
        <v>96</v>
      </c>
      <c r="C42" s="33" t="s">
        <v>102</v>
      </c>
      <c r="D42" s="13">
        <v>440</v>
      </c>
      <c r="E42" t="s">
        <v>37</v>
      </c>
    </row>
    <row r="43" spans="2:5" x14ac:dyDescent="0.35">
      <c r="B43" s="16" t="s">
        <v>96</v>
      </c>
      <c r="C43" s="33" t="s">
        <v>103</v>
      </c>
      <c r="D43" s="13">
        <v>1080</v>
      </c>
      <c r="E43" t="s">
        <v>37</v>
      </c>
    </row>
    <row r="44" spans="2:5" ht="31" customHeight="1" x14ac:dyDescent="0.35">
      <c r="B44" s="16" t="s">
        <v>96</v>
      </c>
      <c r="C44" s="33" t="s">
        <v>125</v>
      </c>
      <c r="D44" s="122">
        <f>3800+2565+1750</f>
        <v>8115</v>
      </c>
      <c r="E44" t="s">
        <v>37</v>
      </c>
    </row>
    <row r="45" spans="2:5" ht="29" x14ac:dyDescent="0.35">
      <c r="B45" s="16" t="s">
        <v>110</v>
      </c>
      <c r="C45" s="33" t="s">
        <v>111</v>
      </c>
      <c r="D45" s="13">
        <v>14070</v>
      </c>
      <c r="E45" t="s">
        <v>37</v>
      </c>
    </row>
    <row r="46" spans="2:5" ht="29" x14ac:dyDescent="0.35">
      <c r="B46" s="16" t="s">
        <v>110</v>
      </c>
      <c r="C46" s="33" t="s">
        <v>111</v>
      </c>
      <c r="D46" s="13">
        <v>6842</v>
      </c>
      <c r="E46" t="s">
        <v>37</v>
      </c>
    </row>
    <row r="47" spans="2:5" ht="29" x14ac:dyDescent="0.35">
      <c r="B47" s="16" t="s">
        <v>110</v>
      </c>
      <c r="C47" s="33" t="s">
        <v>111</v>
      </c>
      <c r="D47" s="13">
        <v>2210</v>
      </c>
      <c r="E47" t="s">
        <v>37</v>
      </c>
    </row>
    <row r="48" spans="2:5" ht="29" x14ac:dyDescent="0.35">
      <c r="B48" s="16" t="s">
        <v>110</v>
      </c>
      <c r="C48" s="33" t="s">
        <v>111</v>
      </c>
      <c r="D48" s="13">
        <v>1826</v>
      </c>
      <c r="E48" t="s">
        <v>37</v>
      </c>
    </row>
    <row r="49" spans="2:5" ht="29" x14ac:dyDescent="0.35">
      <c r="B49" s="16" t="s">
        <v>115</v>
      </c>
      <c r="C49" s="33" t="s">
        <v>117</v>
      </c>
      <c r="D49" s="13">
        <v>2300</v>
      </c>
    </row>
    <row r="50" spans="2:5" ht="32.5" customHeight="1" x14ac:dyDescent="0.35">
      <c r="B50" s="16" t="s">
        <v>112</v>
      </c>
      <c r="C50" s="124" t="s">
        <v>114</v>
      </c>
      <c r="D50" s="13">
        <f>16335+1240+3250+560+7160+1353+2500+2350+6930+1100+185+440</f>
        <v>43403</v>
      </c>
      <c r="E50" t="s">
        <v>41</v>
      </c>
    </row>
    <row r="51" spans="2:5" ht="29" customHeight="1" x14ac:dyDescent="0.35">
      <c r="B51" s="16" t="s">
        <v>118</v>
      </c>
      <c r="C51" s="124" t="s">
        <v>114</v>
      </c>
      <c r="D51" s="13">
        <f>4360+2370+1673+27880+3506</f>
        <v>39789</v>
      </c>
      <c r="E51" t="s">
        <v>41</v>
      </c>
    </row>
    <row r="52" spans="2:5" x14ac:dyDescent="0.35">
      <c r="B52" s="16" t="s">
        <v>121</v>
      </c>
      <c r="C52" s="123" t="s">
        <v>29</v>
      </c>
      <c r="D52" s="122">
        <f>890+2895+1891</f>
        <v>5676</v>
      </c>
      <c r="E52" t="s">
        <v>42</v>
      </c>
    </row>
    <row r="53" spans="2:5" x14ac:dyDescent="0.35">
      <c r="B53" s="16" t="s">
        <v>121</v>
      </c>
      <c r="C53" s="154" t="s">
        <v>122</v>
      </c>
      <c r="D53" s="13">
        <v>3810</v>
      </c>
      <c r="E53" t="s">
        <v>42</v>
      </c>
    </row>
    <row r="54" spans="2:5" x14ac:dyDescent="0.35">
      <c r="B54" s="16" t="s">
        <v>121</v>
      </c>
      <c r="C54" s="155"/>
      <c r="D54" s="13">
        <v>2540</v>
      </c>
      <c r="E54" t="s">
        <v>42</v>
      </c>
    </row>
    <row r="55" spans="2:5" x14ac:dyDescent="0.35">
      <c r="B55" s="16" t="s">
        <v>121</v>
      </c>
      <c r="C55" s="156"/>
      <c r="D55" s="13">
        <v>11300</v>
      </c>
      <c r="E55" t="s">
        <v>42</v>
      </c>
    </row>
    <row r="56" spans="2:5" ht="29" x14ac:dyDescent="0.35">
      <c r="B56" s="16" t="s">
        <v>119</v>
      </c>
      <c r="C56" s="33" t="s">
        <v>120</v>
      </c>
      <c r="D56" s="13">
        <v>7000</v>
      </c>
      <c r="E56" t="s">
        <v>42</v>
      </c>
    </row>
    <row r="57" spans="2:5" x14ac:dyDescent="0.35">
      <c r="B57" s="16" t="s">
        <v>123</v>
      </c>
      <c r="C57" s="33" t="s">
        <v>29</v>
      </c>
      <c r="D57" s="122">
        <f>465+1035+10500+3030+12075+11770</f>
        <v>38875</v>
      </c>
      <c r="E57" t="s">
        <v>42</v>
      </c>
    </row>
    <row r="58" spans="2:5" ht="29" x14ac:dyDescent="0.35">
      <c r="B58" s="16" t="s">
        <v>123</v>
      </c>
      <c r="C58" s="33" t="s">
        <v>207</v>
      </c>
      <c r="D58" s="13">
        <v>6353</v>
      </c>
      <c r="E58" t="s">
        <v>42</v>
      </c>
    </row>
    <row r="59" spans="2:5" x14ac:dyDescent="0.35">
      <c r="B59" s="16" t="s">
        <v>123</v>
      </c>
      <c r="C59" s="33" t="s">
        <v>124</v>
      </c>
      <c r="D59" s="13">
        <f>1029+2938</f>
        <v>3967</v>
      </c>
      <c r="E59" t="s">
        <v>42</v>
      </c>
    </row>
    <row r="60" spans="2:5" x14ac:dyDescent="0.35">
      <c r="B60" s="16" t="s">
        <v>126</v>
      </c>
      <c r="C60" s="33" t="s">
        <v>29</v>
      </c>
      <c r="D60" s="13">
        <f>505+3770</f>
        <v>4275</v>
      </c>
      <c r="E60" t="s">
        <v>42</v>
      </c>
    </row>
    <row r="61" spans="2:5" ht="43.5" x14ac:dyDescent="0.35">
      <c r="B61" s="16" t="s">
        <v>126</v>
      </c>
      <c r="C61" s="33" t="s">
        <v>127</v>
      </c>
      <c r="D61" s="13">
        <f>3490+1085</f>
        <v>4575</v>
      </c>
      <c r="E61" t="s">
        <v>42</v>
      </c>
    </row>
    <row r="62" spans="2:5" x14ac:dyDescent="0.35">
      <c r="B62" s="16" t="s">
        <v>130</v>
      </c>
      <c r="C62" s="33" t="s">
        <v>131</v>
      </c>
      <c r="D62" s="13">
        <v>2500</v>
      </c>
      <c r="E62" t="s">
        <v>47</v>
      </c>
    </row>
    <row r="63" spans="2:5" x14ac:dyDescent="0.35">
      <c r="B63" s="16" t="s">
        <v>132</v>
      </c>
      <c r="C63" s="33" t="s">
        <v>29</v>
      </c>
      <c r="D63" s="13">
        <f>4410+1428+1177+2320+3256</f>
        <v>12591</v>
      </c>
      <c r="E63" t="s">
        <v>47</v>
      </c>
    </row>
    <row r="64" spans="2:5" x14ac:dyDescent="0.35">
      <c r="B64" s="16" t="s">
        <v>132</v>
      </c>
      <c r="C64" s="33" t="s">
        <v>62</v>
      </c>
      <c r="D64" s="13">
        <v>710</v>
      </c>
      <c r="E64" t="s">
        <v>47</v>
      </c>
    </row>
    <row r="65" spans="2:5" ht="43.5" x14ac:dyDescent="0.35">
      <c r="B65" s="16" t="s">
        <v>132</v>
      </c>
      <c r="C65" s="33" t="s">
        <v>127</v>
      </c>
      <c r="D65" s="13">
        <v>485</v>
      </c>
      <c r="E65" t="s">
        <v>47</v>
      </c>
    </row>
    <row r="66" spans="2:5" x14ac:dyDescent="0.35">
      <c r="B66" s="16" t="s">
        <v>135</v>
      </c>
      <c r="C66" s="33" t="s">
        <v>131</v>
      </c>
      <c r="D66" s="13">
        <v>10000</v>
      </c>
      <c r="E66" t="s">
        <v>47</v>
      </c>
    </row>
    <row r="67" spans="2:5" x14ac:dyDescent="0.35">
      <c r="B67" s="16" t="s">
        <v>137</v>
      </c>
      <c r="C67" s="33" t="s">
        <v>138</v>
      </c>
      <c r="D67" s="13">
        <f>1450+1720+1188+850+428</f>
        <v>5636</v>
      </c>
      <c r="E67" t="s">
        <v>50</v>
      </c>
    </row>
    <row r="68" spans="2:5" x14ac:dyDescent="0.35">
      <c r="B68" s="16" t="s">
        <v>136</v>
      </c>
      <c r="C68" s="33" t="s">
        <v>131</v>
      </c>
      <c r="D68" s="13">
        <v>3000</v>
      </c>
      <c r="E68" t="s">
        <v>50</v>
      </c>
    </row>
  </sheetData>
  <mergeCells count="1">
    <mergeCell ref="C53:C55"/>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AD821-73D9-473C-95F3-A266ED67E8EF}">
  <dimension ref="B2:C17"/>
  <sheetViews>
    <sheetView topLeftCell="A14" workbookViewId="0">
      <selection activeCell="C17" sqref="C17"/>
    </sheetView>
  </sheetViews>
  <sheetFormatPr defaultRowHeight="14.5" x14ac:dyDescent="0.35"/>
  <cols>
    <col min="2" max="2" width="8.7265625" style="1"/>
    <col min="3" max="3" width="98" customWidth="1"/>
  </cols>
  <sheetData>
    <row r="2" spans="2:3" ht="43.5" x14ac:dyDescent="0.35">
      <c r="B2" s="132">
        <v>1</v>
      </c>
      <c r="C2" s="138" t="s">
        <v>162</v>
      </c>
    </row>
    <row r="3" spans="2:3" x14ac:dyDescent="0.35">
      <c r="B3" s="132">
        <v>2</v>
      </c>
      <c r="C3" s="138" t="s">
        <v>39</v>
      </c>
    </row>
    <row r="4" spans="2:3" ht="43.5" x14ac:dyDescent="0.35">
      <c r="B4" s="132">
        <v>3</v>
      </c>
      <c r="C4" s="138" t="s">
        <v>202</v>
      </c>
    </row>
    <row r="5" spans="2:3" x14ac:dyDescent="0.35">
      <c r="B5" s="132">
        <v>4</v>
      </c>
      <c r="C5" s="138" t="s">
        <v>142</v>
      </c>
    </row>
    <row r="6" spans="2:3" ht="43.5" x14ac:dyDescent="0.35">
      <c r="B6" s="132">
        <v>5</v>
      </c>
      <c r="C6" s="138" t="s">
        <v>161</v>
      </c>
    </row>
    <row r="7" spans="2:3" ht="29" x14ac:dyDescent="0.35">
      <c r="B7" s="132">
        <v>6</v>
      </c>
      <c r="C7" s="163" t="s">
        <v>203</v>
      </c>
    </row>
    <row r="8" spans="2:3" ht="29" x14ac:dyDescent="0.35">
      <c r="B8" s="132">
        <v>7</v>
      </c>
      <c r="C8" s="138" t="s">
        <v>200</v>
      </c>
    </row>
    <row r="9" spans="2:3" x14ac:dyDescent="0.35">
      <c r="B9" s="132">
        <v>8</v>
      </c>
      <c r="C9" s="138" t="s">
        <v>163</v>
      </c>
    </row>
    <row r="10" spans="2:3" ht="29" x14ac:dyDescent="0.35">
      <c r="B10" s="132">
        <v>9</v>
      </c>
      <c r="C10" s="138" t="s">
        <v>204</v>
      </c>
    </row>
    <row r="11" spans="2:3" ht="116" x14ac:dyDescent="0.35">
      <c r="B11" s="132">
        <v>10</v>
      </c>
      <c r="C11" s="138" t="s">
        <v>199</v>
      </c>
    </row>
    <row r="12" spans="2:3" ht="116" x14ac:dyDescent="0.35">
      <c r="B12" s="132">
        <v>11</v>
      </c>
      <c r="C12" s="138" t="s">
        <v>198</v>
      </c>
    </row>
    <row r="13" spans="2:3" x14ac:dyDescent="0.35">
      <c r="B13" s="132">
        <v>12</v>
      </c>
      <c r="C13" s="138" t="s">
        <v>197</v>
      </c>
    </row>
    <row r="14" spans="2:3" ht="101.5" x14ac:dyDescent="0.35">
      <c r="B14" s="132">
        <v>13</v>
      </c>
      <c r="C14" s="138" t="s">
        <v>201</v>
      </c>
    </row>
    <row r="15" spans="2:3" ht="58" x14ac:dyDescent="0.35">
      <c r="B15" s="132">
        <v>14</v>
      </c>
      <c r="C15" s="138" t="s">
        <v>205</v>
      </c>
    </row>
    <row r="16" spans="2:3" ht="43.5" x14ac:dyDescent="0.35">
      <c r="B16" s="132" t="s">
        <v>209</v>
      </c>
      <c r="C16" s="138" t="s">
        <v>210</v>
      </c>
    </row>
    <row r="17" spans="2:3" x14ac:dyDescent="0.35">
      <c r="B17" s="132"/>
      <c r="C17" s="13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B5421-4732-45CD-8529-AA2539AA6B09}">
  <dimension ref="A1:O128"/>
  <sheetViews>
    <sheetView topLeftCell="A21" workbookViewId="0">
      <selection activeCell="O3" sqref="O3"/>
    </sheetView>
  </sheetViews>
  <sheetFormatPr defaultRowHeight="14.5" x14ac:dyDescent="0.35"/>
  <cols>
    <col min="2" max="2" width="27.453125" customWidth="1"/>
  </cols>
  <sheetData>
    <row r="1" spans="1:15" x14ac:dyDescent="0.35">
      <c r="B1" s="132"/>
      <c r="C1" s="157" t="s">
        <v>155</v>
      </c>
      <c r="D1" s="157"/>
      <c r="E1" s="157"/>
      <c r="F1" s="157"/>
      <c r="G1" s="157"/>
      <c r="H1" s="157"/>
      <c r="I1" s="157"/>
      <c r="J1" s="157"/>
      <c r="K1" s="157"/>
      <c r="L1" s="157"/>
      <c r="M1" s="157"/>
      <c r="N1" s="157"/>
    </row>
    <row r="2" spans="1:15" ht="15" thickBot="1" x14ac:dyDescent="0.4">
      <c r="A2" s="161" t="s">
        <v>158</v>
      </c>
      <c r="B2" s="162"/>
      <c r="C2" s="131" t="s">
        <v>143</v>
      </c>
      <c r="D2" s="131" t="s">
        <v>144</v>
      </c>
      <c r="E2" s="131" t="s">
        <v>145</v>
      </c>
      <c r="F2" s="131" t="s">
        <v>146</v>
      </c>
      <c r="G2" s="131" t="s">
        <v>147</v>
      </c>
      <c r="H2" s="131" t="s">
        <v>148</v>
      </c>
      <c r="I2" s="131" t="s">
        <v>149</v>
      </c>
      <c r="J2" s="131" t="s">
        <v>150</v>
      </c>
      <c r="K2" s="131" t="s">
        <v>151</v>
      </c>
      <c r="L2" s="131" t="s">
        <v>152</v>
      </c>
      <c r="M2" s="131" t="s">
        <v>153</v>
      </c>
      <c r="N2" s="131" t="s">
        <v>154</v>
      </c>
      <c r="O2" t="s">
        <v>160</v>
      </c>
    </row>
    <row r="3" spans="1:15" x14ac:dyDescent="0.35">
      <c r="A3" s="158">
        <v>2</v>
      </c>
      <c r="B3" s="133" t="s">
        <v>156</v>
      </c>
      <c r="C3" s="133"/>
      <c r="D3" s="133"/>
      <c r="E3" s="133"/>
      <c r="F3" s="133"/>
      <c r="G3" s="133"/>
      <c r="H3" s="133"/>
      <c r="I3" s="133"/>
      <c r="J3" s="133"/>
      <c r="K3" s="133"/>
      <c r="L3" s="133"/>
      <c r="M3" s="133"/>
      <c r="N3" s="134"/>
    </row>
    <row r="4" spans="1:15" x14ac:dyDescent="0.35">
      <c r="A4" s="159"/>
      <c r="B4" s="130" t="s">
        <v>157</v>
      </c>
      <c r="C4" s="130">
        <f>MAX(D3-C3,0)</f>
        <v>0</v>
      </c>
      <c r="D4" s="130">
        <f t="shared" ref="D4:N4" si="0">MAX(E3-D3,0)</f>
        <v>0</v>
      </c>
      <c r="E4" s="130">
        <f t="shared" si="0"/>
        <v>0</v>
      </c>
      <c r="F4" s="130">
        <f t="shared" si="0"/>
        <v>0</v>
      </c>
      <c r="G4" s="130">
        <f t="shared" si="0"/>
        <v>0</v>
      </c>
      <c r="H4" s="130">
        <f t="shared" si="0"/>
        <v>0</v>
      </c>
      <c r="I4" s="130">
        <f t="shared" si="0"/>
        <v>0</v>
      </c>
      <c r="J4" s="130">
        <f t="shared" si="0"/>
        <v>0</v>
      </c>
      <c r="K4" s="130">
        <f t="shared" si="0"/>
        <v>0</v>
      </c>
      <c r="L4" s="130">
        <f t="shared" si="0"/>
        <v>0</v>
      </c>
      <c r="M4" s="130">
        <f t="shared" si="0"/>
        <v>0</v>
      </c>
      <c r="N4" s="130">
        <f t="shared" si="0"/>
        <v>0</v>
      </c>
      <c r="O4" s="137">
        <f>SUM(C4:N4)</f>
        <v>0</v>
      </c>
    </row>
    <row r="5" spans="1:15" ht="15" thickBot="1" x14ac:dyDescent="0.4">
      <c r="A5" s="160"/>
      <c r="B5" s="135" t="s">
        <v>159</v>
      </c>
      <c r="C5" s="135"/>
      <c r="D5" s="135"/>
      <c r="E5" s="135"/>
      <c r="F5" s="135"/>
      <c r="G5" s="135"/>
      <c r="H5" s="135"/>
      <c r="I5" s="135"/>
      <c r="J5" s="135"/>
      <c r="K5" s="135"/>
      <c r="L5" s="135"/>
      <c r="M5" s="135"/>
      <c r="N5" s="136"/>
      <c r="O5">
        <f>SUM(C5:N5)</f>
        <v>0</v>
      </c>
    </row>
    <row r="6" spans="1:15" x14ac:dyDescent="0.35">
      <c r="A6" s="158">
        <v>3</v>
      </c>
      <c r="B6" s="133" t="s">
        <v>156</v>
      </c>
      <c r="C6" s="133"/>
      <c r="D6" s="133"/>
      <c r="E6" s="133"/>
      <c r="F6" s="133"/>
      <c r="G6" s="133"/>
      <c r="H6" s="133"/>
      <c r="I6" s="133"/>
      <c r="J6" s="133"/>
      <c r="K6" s="133"/>
      <c r="L6" s="133"/>
      <c r="M6" s="133"/>
      <c r="N6" s="134"/>
    </row>
    <row r="7" spans="1:15" x14ac:dyDescent="0.35">
      <c r="A7" s="159"/>
      <c r="B7" s="130" t="s">
        <v>157</v>
      </c>
      <c r="C7" s="130">
        <f t="shared" ref="C7" si="1">MAX(D6-C6,0)</f>
        <v>0</v>
      </c>
      <c r="D7" s="130">
        <f t="shared" ref="D7" si="2">MAX(E6-D6,0)</f>
        <v>0</v>
      </c>
      <c r="E7" s="130">
        <f t="shared" ref="E7" si="3">MAX(F6-E6,0)</f>
        <v>0</v>
      </c>
      <c r="F7" s="130">
        <f t="shared" ref="F7" si="4">MAX(G6-F6,0)</f>
        <v>0</v>
      </c>
      <c r="G7" s="130">
        <f t="shared" ref="G7" si="5">MAX(H6-G6,0)</f>
        <v>0</v>
      </c>
      <c r="H7" s="130">
        <f t="shared" ref="H7" si="6">MAX(I6-H6,0)</f>
        <v>0</v>
      </c>
      <c r="I7" s="130">
        <f t="shared" ref="I7" si="7">MAX(J6-I6,0)</f>
        <v>0</v>
      </c>
      <c r="J7" s="130">
        <f t="shared" ref="J7" si="8">MAX(K6-J6,0)</f>
        <v>0</v>
      </c>
      <c r="K7" s="130">
        <f t="shared" ref="K7" si="9">MAX(L6-K6,0)</f>
        <v>0</v>
      </c>
      <c r="L7" s="130">
        <f t="shared" ref="L7" si="10">MAX(M6-L6,0)</f>
        <v>0</v>
      </c>
      <c r="M7" s="130">
        <f t="shared" ref="M7" si="11">MAX(N6-M6,0)</f>
        <v>0</v>
      </c>
      <c r="N7" s="130">
        <f t="shared" ref="N7" si="12">MAX(O6-N6,0)</f>
        <v>0</v>
      </c>
      <c r="O7" s="137">
        <f t="shared" ref="O7:O8" si="13">SUM(C7:N7)</f>
        <v>0</v>
      </c>
    </row>
    <row r="8" spans="1:15" ht="15" thickBot="1" x14ac:dyDescent="0.4">
      <c r="A8" s="160"/>
      <c r="B8" s="135" t="s">
        <v>159</v>
      </c>
      <c r="C8" s="135"/>
      <c r="D8" s="135"/>
      <c r="E8" s="135"/>
      <c r="F8" s="135"/>
      <c r="G8" s="135"/>
      <c r="H8" s="135"/>
      <c r="I8" s="135"/>
      <c r="J8" s="135"/>
      <c r="K8" s="135"/>
      <c r="L8" s="135"/>
      <c r="M8" s="135"/>
      <c r="N8" s="136"/>
      <c r="O8">
        <f t="shared" si="13"/>
        <v>0</v>
      </c>
    </row>
    <row r="9" spans="1:15" x14ac:dyDescent="0.35">
      <c r="A9" s="158">
        <v>4</v>
      </c>
      <c r="B9" s="133" t="s">
        <v>156</v>
      </c>
      <c r="C9" s="133"/>
      <c r="D9" s="133"/>
      <c r="E9" s="133"/>
      <c r="F9" s="133"/>
      <c r="G9" s="133"/>
      <c r="H9" s="133"/>
      <c r="I9" s="133"/>
      <c r="J9" s="133"/>
      <c r="K9" s="133"/>
      <c r="L9" s="133"/>
      <c r="M9" s="133"/>
      <c r="N9" s="134"/>
    </row>
    <row r="10" spans="1:15" x14ac:dyDescent="0.35">
      <c r="A10" s="159"/>
      <c r="B10" s="130" t="s">
        <v>157</v>
      </c>
      <c r="C10" s="130">
        <f t="shared" ref="C10" si="14">MAX(D9-C9,0)</f>
        <v>0</v>
      </c>
      <c r="D10" s="130">
        <f t="shared" ref="D10" si="15">MAX(E9-D9,0)</f>
        <v>0</v>
      </c>
      <c r="E10" s="130">
        <f t="shared" ref="E10" si="16">MAX(F9-E9,0)</f>
        <v>0</v>
      </c>
      <c r="F10" s="130">
        <f t="shared" ref="F10" si="17">MAX(G9-F9,0)</f>
        <v>0</v>
      </c>
      <c r="G10" s="130">
        <f t="shared" ref="G10" si="18">MAX(H9-G9,0)</f>
        <v>0</v>
      </c>
      <c r="H10" s="130">
        <f t="shared" ref="H10" si="19">MAX(I9-H9,0)</f>
        <v>0</v>
      </c>
      <c r="I10" s="130">
        <f t="shared" ref="I10" si="20">MAX(J9-I9,0)</f>
        <v>0</v>
      </c>
      <c r="J10" s="130">
        <f t="shared" ref="J10" si="21">MAX(K9-J9,0)</f>
        <v>0</v>
      </c>
      <c r="K10" s="130">
        <f t="shared" ref="K10" si="22">MAX(L9-K9,0)</f>
        <v>0</v>
      </c>
      <c r="L10" s="130">
        <f t="shared" ref="L10" si="23">MAX(M9-L9,0)</f>
        <v>0</v>
      </c>
      <c r="M10" s="130">
        <f t="shared" ref="M10" si="24">MAX(N9-M9,0)</f>
        <v>0</v>
      </c>
      <c r="N10" s="130">
        <f t="shared" ref="N10" si="25">MAX(O9-N9,0)</f>
        <v>0</v>
      </c>
      <c r="O10" s="137">
        <f t="shared" ref="O10:O11" si="26">SUM(C10:N10)</f>
        <v>0</v>
      </c>
    </row>
    <row r="11" spans="1:15" ht="15" thickBot="1" x14ac:dyDescent="0.4">
      <c r="A11" s="160"/>
      <c r="B11" s="135" t="s">
        <v>159</v>
      </c>
      <c r="C11" s="135"/>
      <c r="D11" s="135"/>
      <c r="E11" s="135"/>
      <c r="F11" s="135"/>
      <c r="G11" s="135"/>
      <c r="H11" s="135"/>
      <c r="I11" s="135"/>
      <c r="J11" s="135"/>
      <c r="K11" s="135"/>
      <c r="L11" s="135"/>
      <c r="M11" s="135"/>
      <c r="N11" s="136"/>
      <c r="O11">
        <f t="shared" si="26"/>
        <v>0</v>
      </c>
    </row>
    <row r="12" spans="1:15" x14ac:dyDescent="0.35">
      <c r="A12" s="158">
        <v>5</v>
      </c>
      <c r="B12" s="133" t="s">
        <v>156</v>
      </c>
      <c r="C12" s="133"/>
      <c r="D12" s="133"/>
      <c r="E12" s="133"/>
      <c r="F12" s="133"/>
      <c r="G12" s="133"/>
      <c r="H12" s="133"/>
      <c r="I12" s="133"/>
      <c r="J12" s="133"/>
      <c r="K12" s="133"/>
      <c r="L12" s="133"/>
      <c r="M12" s="133"/>
      <c r="N12" s="134"/>
    </row>
    <row r="13" spans="1:15" x14ac:dyDescent="0.35">
      <c r="A13" s="159"/>
      <c r="B13" s="130" t="s">
        <v>157</v>
      </c>
      <c r="C13" s="130">
        <f t="shared" ref="C13" si="27">MAX(D12-C12,0)</f>
        <v>0</v>
      </c>
      <c r="D13" s="130">
        <f t="shared" ref="D13" si="28">MAX(E12-D12,0)</f>
        <v>0</v>
      </c>
      <c r="E13" s="130">
        <f t="shared" ref="E13" si="29">MAX(F12-E12,0)</f>
        <v>0</v>
      </c>
      <c r="F13" s="130">
        <f t="shared" ref="F13" si="30">MAX(G12-F12,0)</f>
        <v>0</v>
      </c>
      <c r="G13" s="130">
        <f t="shared" ref="G13" si="31">MAX(H12-G12,0)</f>
        <v>0</v>
      </c>
      <c r="H13" s="130">
        <f t="shared" ref="H13" si="32">MAX(I12-H12,0)</f>
        <v>0</v>
      </c>
      <c r="I13" s="130">
        <f t="shared" ref="I13" si="33">MAX(J12-I12,0)</f>
        <v>0</v>
      </c>
      <c r="J13" s="130">
        <f t="shared" ref="J13" si="34">MAX(K12-J12,0)</f>
        <v>0</v>
      </c>
      <c r="K13" s="130">
        <f t="shared" ref="K13" si="35">MAX(L12-K12,0)</f>
        <v>0</v>
      </c>
      <c r="L13" s="130">
        <f t="shared" ref="L13" si="36">MAX(M12-L12,0)</f>
        <v>0</v>
      </c>
      <c r="M13" s="130">
        <f t="shared" ref="M13" si="37">MAX(N12-M12,0)</f>
        <v>0</v>
      </c>
      <c r="N13" s="130">
        <f t="shared" ref="N13" si="38">MAX(O12-N12,0)</f>
        <v>0</v>
      </c>
      <c r="O13" s="137">
        <f t="shared" ref="O13:O14" si="39">SUM(C13:N13)</f>
        <v>0</v>
      </c>
    </row>
    <row r="14" spans="1:15" ht="15" thickBot="1" x14ac:dyDescent="0.4">
      <c r="A14" s="160"/>
      <c r="B14" s="135" t="s">
        <v>159</v>
      </c>
      <c r="C14" s="135"/>
      <c r="D14" s="135"/>
      <c r="E14" s="135"/>
      <c r="F14" s="135"/>
      <c r="G14" s="135"/>
      <c r="H14" s="135"/>
      <c r="I14" s="135"/>
      <c r="J14" s="135"/>
      <c r="K14" s="135"/>
      <c r="L14" s="135"/>
      <c r="M14" s="135"/>
      <c r="N14" s="136"/>
      <c r="O14">
        <f t="shared" si="39"/>
        <v>0</v>
      </c>
    </row>
    <row r="15" spans="1:15" x14ac:dyDescent="0.35">
      <c r="A15" s="158">
        <v>6</v>
      </c>
      <c r="B15" s="133" t="s">
        <v>156</v>
      </c>
      <c r="C15" s="133"/>
      <c r="D15" s="133"/>
      <c r="E15" s="133"/>
      <c r="F15" s="133"/>
      <c r="G15" s="133"/>
      <c r="H15" s="133"/>
      <c r="I15" s="133"/>
      <c r="J15" s="133"/>
      <c r="K15" s="133"/>
      <c r="L15" s="133"/>
      <c r="M15" s="133"/>
      <c r="N15" s="134"/>
    </row>
    <row r="16" spans="1:15" x14ac:dyDescent="0.35">
      <c r="A16" s="159"/>
      <c r="B16" s="130" t="s">
        <v>157</v>
      </c>
      <c r="C16" s="130">
        <f t="shared" ref="C16" si="40">MAX(D15-C15,0)</f>
        <v>0</v>
      </c>
      <c r="D16" s="130">
        <f t="shared" ref="D16" si="41">MAX(E15-D15,0)</f>
        <v>0</v>
      </c>
      <c r="E16" s="130">
        <f t="shared" ref="E16" si="42">MAX(F15-E15,0)</f>
        <v>0</v>
      </c>
      <c r="F16" s="130">
        <f t="shared" ref="F16" si="43">MAX(G15-F15,0)</f>
        <v>0</v>
      </c>
      <c r="G16" s="130">
        <f t="shared" ref="G16" si="44">MAX(H15-G15,0)</f>
        <v>0</v>
      </c>
      <c r="H16" s="130">
        <f t="shared" ref="H16" si="45">MAX(I15-H15,0)</f>
        <v>0</v>
      </c>
      <c r="I16" s="130">
        <f t="shared" ref="I16" si="46">MAX(J15-I15,0)</f>
        <v>0</v>
      </c>
      <c r="J16" s="130">
        <f t="shared" ref="J16" si="47">MAX(K15-J15,0)</f>
        <v>0</v>
      </c>
      <c r="K16" s="130">
        <f t="shared" ref="K16" si="48">MAX(L15-K15,0)</f>
        <v>0</v>
      </c>
      <c r="L16" s="130">
        <f t="shared" ref="L16" si="49">MAX(M15-L15,0)</f>
        <v>0</v>
      </c>
      <c r="M16" s="130">
        <f t="shared" ref="M16" si="50">MAX(N15-M15,0)</f>
        <v>0</v>
      </c>
      <c r="N16" s="130">
        <f t="shared" ref="N16" si="51">MAX(O15-N15,0)</f>
        <v>0</v>
      </c>
      <c r="O16" s="137">
        <f t="shared" ref="O16:O17" si="52">SUM(C16:N16)</f>
        <v>0</v>
      </c>
    </row>
    <row r="17" spans="1:15" ht="15" thickBot="1" x14ac:dyDescent="0.4">
      <c r="A17" s="160"/>
      <c r="B17" s="135" t="s">
        <v>159</v>
      </c>
      <c r="C17" s="135"/>
      <c r="D17" s="135"/>
      <c r="E17" s="135"/>
      <c r="F17" s="135"/>
      <c r="G17" s="135"/>
      <c r="H17" s="135"/>
      <c r="I17" s="135"/>
      <c r="J17" s="135"/>
      <c r="K17" s="135"/>
      <c r="L17" s="135"/>
      <c r="M17" s="135"/>
      <c r="N17" s="136"/>
      <c r="O17">
        <f t="shared" si="52"/>
        <v>0</v>
      </c>
    </row>
    <row r="18" spans="1:15" x14ac:dyDescent="0.35">
      <c r="A18" s="158">
        <v>7</v>
      </c>
      <c r="B18" s="133" t="s">
        <v>156</v>
      </c>
      <c r="C18" s="133"/>
      <c r="D18" s="133"/>
      <c r="E18" s="133"/>
      <c r="F18" s="133"/>
      <c r="G18" s="133"/>
      <c r="H18" s="133"/>
      <c r="I18" s="133"/>
      <c r="J18" s="133"/>
      <c r="K18" s="133"/>
      <c r="L18" s="133"/>
      <c r="M18" s="133"/>
      <c r="N18" s="134"/>
    </row>
    <row r="19" spans="1:15" x14ac:dyDescent="0.35">
      <c r="A19" s="159"/>
      <c r="B19" s="130" t="s">
        <v>157</v>
      </c>
      <c r="C19" s="130">
        <f t="shared" ref="C19" si="53">MAX(D18-C18,0)</f>
        <v>0</v>
      </c>
      <c r="D19" s="130">
        <f t="shared" ref="D19" si="54">MAX(E18-D18,0)</f>
        <v>0</v>
      </c>
      <c r="E19" s="130">
        <f t="shared" ref="E19" si="55">MAX(F18-E18,0)</f>
        <v>0</v>
      </c>
      <c r="F19" s="130">
        <f t="shared" ref="F19" si="56">MAX(G18-F18,0)</f>
        <v>0</v>
      </c>
      <c r="G19" s="130">
        <f t="shared" ref="G19" si="57">MAX(H18-G18,0)</f>
        <v>0</v>
      </c>
      <c r="H19" s="130">
        <f t="shared" ref="H19" si="58">MAX(I18-H18,0)</f>
        <v>0</v>
      </c>
      <c r="I19" s="130">
        <f t="shared" ref="I19" si="59">MAX(J18-I18,0)</f>
        <v>0</v>
      </c>
      <c r="J19" s="130">
        <f t="shared" ref="J19" si="60">MAX(K18-J18,0)</f>
        <v>0</v>
      </c>
      <c r="K19" s="130">
        <f t="shared" ref="K19" si="61">MAX(L18-K18,0)</f>
        <v>0</v>
      </c>
      <c r="L19" s="130">
        <f t="shared" ref="L19" si="62">MAX(M18-L18,0)</f>
        <v>0</v>
      </c>
      <c r="M19" s="130">
        <f t="shared" ref="M19" si="63">MAX(N18-M18,0)</f>
        <v>0</v>
      </c>
      <c r="N19" s="130">
        <f t="shared" ref="N19" si="64">MAX(O18-N18,0)</f>
        <v>0</v>
      </c>
      <c r="O19" s="137">
        <f t="shared" ref="O19:O20" si="65">SUM(C19:N19)</f>
        <v>0</v>
      </c>
    </row>
    <row r="20" spans="1:15" ht="15" thickBot="1" x14ac:dyDescent="0.4">
      <c r="A20" s="160"/>
      <c r="B20" s="135" t="s">
        <v>159</v>
      </c>
      <c r="C20" s="135"/>
      <c r="D20" s="135"/>
      <c r="E20" s="135"/>
      <c r="F20" s="135"/>
      <c r="G20" s="135"/>
      <c r="H20" s="135"/>
      <c r="I20" s="135"/>
      <c r="J20" s="135"/>
      <c r="K20" s="135"/>
      <c r="L20" s="135"/>
      <c r="M20" s="135"/>
      <c r="N20" s="136"/>
      <c r="O20">
        <f t="shared" si="65"/>
        <v>0</v>
      </c>
    </row>
    <row r="21" spans="1:15" x14ac:dyDescent="0.35">
      <c r="A21" s="158">
        <v>8</v>
      </c>
      <c r="B21" s="133" t="s">
        <v>156</v>
      </c>
      <c r="C21" s="133"/>
      <c r="D21" s="133"/>
      <c r="E21" s="133"/>
      <c r="F21" s="133"/>
      <c r="G21" s="133"/>
      <c r="H21" s="133"/>
      <c r="I21" s="133"/>
      <c r="J21" s="133"/>
      <c r="K21" s="133"/>
      <c r="L21" s="133"/>
      <c r="M21" s="133"/>
      <c r="N21" s="134"/>
    </row>
    <row r="22" spans="1:15" x14ac:dyDescent="0.35">
      <c r="A22" s="159"/>
      <c r="B22" s="130" t="s">
        <v>157</v>
      </c>
      <c r="C22" s="130">
        <f t="shared" ref="C22" si="66">MAX(D21-C21,0)</f>
        <v>0</v>
      </c>
      <c r="D22" s="130">
        <f t="shared" ref="D22" si="67">MAX(E21-D21,0)</f>
        <v>0</v>
      </c>
      <c r="E22" s="130">
        <f t="shared" ref="E22" si="68">MAX(F21-E21,0)</f>
        <v>0</v>
      </c>
      <c r="F22" s="130">
        <f t="shared" ref="F22" si="69">MAX(G21-F21,0)</f>
        <v>0</v>
      </c>
      <c r="G22" s="130">
        <f t="shared" ref="G22" si="70">MAX(H21-G21,0)</f>
        <v>0</v>
      </c>
      <c r="H22" s="130">
        <f t="shared" ref="H22" si="71">MAX(I21-H21,0)</f>
        <v>0</v>
      </c>
      <c r="I22" s="130">
        <f t="shared" ref="I22" si="72">MAX(J21-I21,0)</f>
        <v>0</v>
      </c>
      <c r="J22" s="130">
        <f t="shared" ref="J22" si="73">MAX(K21-J21,0)</f>
        <v>0</v>
      </c>
      <c r="K22" s="130">
        <f t="shared" ref="K22" si="74">MAX(L21-K21,0)</f>
        <v>0</v>
      </c>
      <c r="L22" s="130">
        <f t="shared" ref="L22" si="75">MAX(M21-L21,0)</f>
        <v>0</v>
      </c>
      <c r="M22" s="130">
        <f t="shared" ref="M22" si="76">MAX(N21-M21,0)</f>
        <v>0</v>
      </c>
      <c r="N22" s="130">
        <f t="shared" ref="N22" si="77">MAX(O21-N21,0)</f>
        <v>0</v>
      </c>
      <c r="O22" s="137">
        <f t="shared" ref="O22:O23" si="78">SUM(C22:N22)</f>
        <v>0</v>
      </c>
    </row>
    <row r="23" spans="1:15" ht="15" thickBot="1" x14ac:dyDescent="0.4">
      <c r="A23" s="160"/>
      <c r="B23" s="135" t="s">
        <v>159</v>
      </c>
      <c r="C23" s="135"/>
      <c r="D23" s="135"/>
      <c r="E23" s="135"/>
      <c r="F23" s="135"/>
      <c r="G23" s="135"/>
      <c r="H23" s="135"/>
      <c r="I23" s="135"/>
      <c r="J23" s="135"/>
      <c r="K23" s="135"/>
      <c r="L23" s="135"/>
      <c r="M23" s="135"/>
      <c r="N23" s="136"/>
      <c r="O23">
        <f t="shared" si="78"/>
        <v>0</v>
      </c>
    </row>
    <row r="24" spans="1:15" x14ac:dyDescent="0.35">
      <c r="A24" s="158">
        <v>9</v>
      </c>
      <c r="B24" s="133" t="s">
        <v>156</v>
      </c>
      <c r="C24" s="133"/>
      <c r="D24" s="133"/>
      <c r="E24" s="133"/>
      <c r="F24" s="133"/>
      <c r="G24" s="133"/>
      <c r="H24" s="133"/>
      <c r="I24" s="133"/>
      <c r="J24" s="133"/>
      <c r="K24" s="133"/>
      <c r="L24" s="133"/>
      <c r="M24" s="133"/>
      <c r="N24" s="134"/>
    </row>
    <row r="25" spans="1:15" x14ac:dyDescent="0.35">
      <c r="A25" s="159"/>
      <c r="B25" s="130" t="s">
        <v>157</v>
      </c>
      <c r="C25" s="130">
        <f t="shared" ref="C25" si="79">MAX(D24-C24,0)</f>
        <v>0</v>
      </c>
      <c r="D25" s="130">
        <f t="shared" ref="D25" si="80">MAX(E24-D24,0)</f>
        <v>0</v>
      </c>
      <c r="E25" s="130">
        <f t="shared" ref="E25" si="81">MAX(F24-E24,0)</f>
        <v>0</v>
      </c>
      <c r="F25" s="130">
        <f t="shared" ref="F25" si="82">MAX(G24-F24,0)</f>
        <v>0</v>
      </c>
      <c r="G25" s="130">
        <f t="shared" ref="G25" si="83">MAX(H24-G24,0)</f>
        <v>0</v>
      </c>
      <c r="H25" s="130">
        <f t="shared" ref="H25" si="84">MAX(I24-H24,0)</f>
        <v>0</v>
      </c>
      <c r="I25" s="130">
        <f t="shared" ref="I25" si="85">MAX(J24-I24,0)</f>
        <v>0</v>
      </c>
      <c r="J25" s="130">
        <f t="shared" ref="J25" si="86">MAX(K24-J24,0)</f>
        <v>0</v>
      </c>
      <c r="K25" s="130">
        <f t="shared" ref="K25" si="87">MAX(L24-K24,0)</f>
        <v>0</v>
      </c>
      <c r="L25" s="130">
        <f t="shared" ref="L25" si="88">MAX(M24-L24,0)</f>
        <v>0</v>
      </c>
      <c r="M25" s="130">
        <f t="shared" ref="M25" si="89">MAX(N24-M24,0)</f>
        <v>0</v>
      </c>
      <c r="N25" s="130">
        <f t="shared" ref="N25" si="90">MAX(O24-N24,0)</f>
        <v>0</v>
      </c>
      <c r="O25" s="137">
        <f t="shared" ref="O25:O26" si="91">SUM(C25:N25)</f>
        <v>0</v>
      </c>
    </row>
    <row r="26" spans="1:15" ht="15" thickBot="1" x14ac:dyDescent="0.4">
      <c r="A26" s="160"/>
      <c r="B26" s="135" t="s">
        <v>159</v>
      </c>
      <c r="C26" s="135"/>
      <c r="D26" s="135"/>
      <c r="E26" s="135"/>
      <c r="F26" s="135"/>
      <c r="G26" s="135"/>
      <c r="H26" s="135"/>
      <c r="I26" s="135"/>
      <c r="J26" s="135"/>
      <c r="K26" s="135"/>
      <c r="L26" s="135"/>
      <c r="M26" s="135"/>
      <c r="N26" s="136"/>
      <c r="O26">
        <f t="shared" si="91"/>
        <v>0</v>
      </c>
    </row>
    <row r="27" spans="1:15" x14ac:dyDescent="0.35">
      <c r="A27" s="158">
        <v>10</v>
      </c>
      <c r="B27" s="133" t="s">
        <v>156</v>
      </c>
      <c r="C27" s="133"/>
      <c r="D27" s="133"/>
      <c r="E27" s="133"/>
      <c r="F27" s="133"/>
      <c r="G27" s="133"/>
      <c r="H27" s="133"/>
      <c r="I27" s="133"/>
      <c r="J27" s="133"/>
      <c r="K27" s="133"/>
      <c r="L27" s="133"/>
      <c r="M27" s="133"/>
      <c r="N27" s="134"/>
    </row>
    <row r="28" spans="1:15" x14ac:dyDescent="0.35">
      <c r="A28" s="159"/>
      <c r="B28" s="130" t="s">
        <v>157</v>
      </c>
      <c r="C28" s="130">
        <f t="shared" ref="C28" si="92">MAX(D27-C27,0)</f>
        <v>0</v>
      </c>
      <c r="D28" s="130">
        <f t="shared" ref="D28" si="93">MAX(E27-D27,0)</f>
        <v>0</v>
      </c>
      <c r="E28" s="130">
        <f t="shared" ref="E28" si="94">MAX(F27-E27,0)</f>
        <v>0</v>
      </c>
      <c r="F28" s="130">
        <f t="shared" ref="F28" si="95">MAX(G27-F27,0)</f>
        <v>0</v>
      </c>
      <c r="G28" s="130">
        <f t="shared" ref="G28" si="96">MAX(H27-G27,0)</f>
        <v>0</v>
      </c>
      <c r="H28" s="130">
        <f t="shared" ref="H28" si="97">MAX(I27-H27,0)</f>
        <v>0</v>
      </c>
      <c r="I28" s="130">
        <f t="shared" ref="I28" si="98">MAX(J27-I27,0)</f>
        <v>0</v>
      </c>
      <c r="J28" s="130">
        <f t="shared" ref="J28" si="99">MAX(K27-J27,0)</f>
        <v>0</v>
      </c>
      <c r="K28" s="130">
        <f t="shared" ref="K28" si="100">MAX(L27-K27,0)</f>
        <v>0</v>
      </c>
      <c r="L28" s="130">
        <f t="shared" ref="L28" si="101">MAX(M27-L27,0)</f>
        <v>0</v>
      </c>
      <c r="M28" s="130">
        <f t="shared" ref="M28" si="102">MAX(N27-M27,0)</f>
        <v>0</v>
      </c>
      <c r="N28" s="130">
        <f t="shared" ref="N28" si="103">MAX(O27-N27,0)</f>
        <v>0</v>
      </c>
      <c r="O28" s="137">
        <f t="shared" ref="O28:O29" si="104">SUM(C28:N28)</f>
        <v>0</v>
      </c>
    </row>
    <row r="29" spans="1:15" ht="15" thickBot="1" x14ac:dyDescent="0.4">
      <c r="A29" s="160"/>
      <c r="B29" s="135" t="s">
        <v>159</v>
      </c>
      <c r="C29" s="135"/>
      <c r="D29" s="135"/>
      <c r="E29" s="135"/>
      <c r="F29" s="135"/>
      <c r="G29" s="135"/>
      <c r="H29" s="135"/>
      <c r="I29" s="135"/>
      <c r="J29" s="135"/>
      <c r="K29" s="135"/>
      <c r="L29" s="135"/>
      <c r="M29" s="135"/>
      <c r="N29" s="136"/>
      <c r="O29">
        <f t="shared" si="104"/>
        <v>0</v>
      </c>
    </row>
    <row r="30" spans="1:15" x14ac:dyDescent="0.35">
      <c r="A30" s="158">
        <v>11</v>
      </c>
      <c r="B30" s="133" t="s">
        <v>156</v>
      </c>
      <c r="C30" s="133"/>
      <c r="D30" s="133"/>
      <c r="E30" s="133"/>
      <c r="F30" s="133"/>
      <c r="G30" s="133"/>
      <c r="H30" s="133"/>
      <c r="I30" s="133"/>
      <c r="J30" s="133"/>
      <c r="K30" s="133"/>
      <c r="L30" s="133"/>
      <c r="M30" s="133"/>
      <c r="N30" s="134"/>
    </row>
    <row r="31" spans="1:15" x14ac:dyDescent="0.35">
      <c r="A31" s="159"/>
      <c r="B31" s="130" t="s">
        <v>157</v>
      </c>
      <c r="C31" s="130">
        <f t="shared" ref="C31" si="105">MAX(D30-C30,0)</f>
        <v>0</v>
      </c>
      <c r="D31" s="130">
        <f t="shared" ref="D31" si="106">MAX(E30-D30,0)</f>
        <v>0</v>
      </c>
      <c r="E31" s="130">
        <f t="shared" ref="E31" si="107">MAX(F30-E30,0)</f>
        <v>0</v>
      </c>
      <c r="F31" s="130">
        <f t="shared" ref="F31" si="108">MAX(G30-F30,0)</f>
        <v>0</v>
      </c>
      <c r="G31" s="130">
        <f t="shared" ref="G31" si="109">MAX(H30-G30,0)</f>
        <v>0</v>
      </c>
      <c r="H31" s="130">
        <f t="shared" ref="H31" si="110">MAX(I30-H30,0)</f>
        <v>0</v>
      </c>
      <c r="I31" s="130">
        <f t="shared" ref="I31" si="111">MAX(J30-I30,0)</f>
        <v>0</v>
      </c>
      <c r="J31" s="130">
        <f t="shared" ref="J31" si="112">MAX(K30-J30,0)</f>
        <v>0</v>
      </c>
      <c r="K31" s="130">
        <f t="shared" ref="K31" si="113">MAX(L30-K30,0)</f>
        <v>0</v>
      </c>
      <c r="L31" s="130">
        <f t="shared" ref="L31" si="114">MAX(M30-L30,0)</f>
        <v>0</v>
      </c>
      <c r="M31" s="130">
        <f t="shared" ref="M31" si="115">MAX(N30-M30,0)</f>
        <v>0</v>
      </c>
      <c r="N31" s="130">
        <f t="shared" ref="N31" si="116">MAX(O30-N30,0)</f>
        <v>0</v>
      </c>
      <c r="O31" s="137">
        <f t="shared" ref="O31:O32" si="117">SUM(C31:N31)</f>
        <v>0</v>
      </c>
    </row>
    <row r="32" spans="1:15" ht="15" thickBot="1" x14ac:dyDescent="0.4">
      <c r="A32" s="160"/>
      <c r="B32" s="135" t="s">
        <v>159</v>
      </c>
      <c r="C32" s="135"/>
      <c r="D32" s="135"/>
      <c r="E32" s="135"/>
      <c r="F32" s="135"/>
      <c r="G32" s="135"/>
      <c r="H32" s="135"/>
      <c r="I32" s="135"/>
      <c r="J32" s="135"/>
      <c r="K32" s="135"/>
      <c r="L32" s="135"/>
      <c r="M32" s="135"/>
      <c r="N32" s="136"/>
      <c r="O32">
        <f t="shared" si="117"/>
        <v>0</v>
      </c>
    </row>
    <row r="33" spans="1:15" x14ac:dyDescent="0.35">
      <c r="A33" s="158">
        <v>12</v>
      </c>
      <c r="B33" s="133" t="s">
        <v>156</v>
      </c>
      <c r="C33" s="133"/>
      <c r="D33" s="133"/>
      <c r="E33" s="133"/>
      <c r="F33" s="133"/>
      <c r="G33" s="133"/>
      <c r="H33" s="133"/>
      <c r="I33" s="133"/>
      <c r="J33" s="133"/>
      <c r="K33" s="133"/>
      <c r="L33" s="133"/>
      <c r="M33" s="133"/>
      <c r="N33" s="134"/>
    </row>
    <row r="34" spans="1:15" x14ac:dyDescent="0.35">
      <c r="A34" s="159"/>
      <c r="B34" s="130" t="s">
        <v>157</v>
      </c>
      <c r="C34" s="130">
        <f t="shared" ref="C34" si="118">MAX(D33-C33,0)</f>
        <v>0</v>
      </c>
      <c r="D34" s="130">
        <f t="shared" ref="D34" si="119">MAX(E33-D33,0)</f>
        <v>0</v>
      </c>
      <c r="E34" s="130">
        <f t="shared" ref="E34" si="120">MAX(F33-E33,0)</f>
        <v>0</v>
      </c>
      <c r="F34" s="130">
        <f t="shared" ref="F34" si="121">MAX(G33-F33,0)</f>
        <v>0</v>
      </c>
      <c r="G34" s="130">
        <f t="shared" ref="G34" si="122">MAX(H33-G33,0)</f>
        <v>0</v>
      </c>
      <c r="H34" s="130">
        <f t="shared" ref="H34" si="123">MAX(I33-H33,0)</f>
        <v>0</v>
      </c>
      <c r="I34" s="130">
        <f t="shared" ref="I34" si="124">MAX(J33-I33,0)</f>
        <v>0</v>
      </c>
      <c r="J34" s="130">
        <f t="shared" ref="J34" si="125">MAX(K33-J33,0)</f>
        <v>0</v>
      </c>
      <c r="K34" s="130">
        <f t="shared" ref="K34" si="126">MAX(L33-K33,0)</f>
        <v>0</v>
      </c>
      <c r="L34" s="130">
        <f t="shared" ref="L34" si="127">MAX(M33-L33,0)</f>
        <v>0</v>
      </c>
      <c r="M34" s="130">
        <f t="shared" ref="M34" si="128">MAX(N33-M33,0)</f>
        <v>0</v>
      </c>
      <c r="N34" s="130">
        <f t="shared" ref="N34" si="129">MAX(O33-N33,0)</f>
        <v>0</v>
      </c>
      <c r="O34" s="137">
        <f t="shared" ref="O34:O35" si="130">SUM(C34:N34)</f>
        <v>0</v>
      </c>
    </row>
    <row r="35" spans="1:15" ht="15" thickBot="1" x14ac:dyDescent="0.4">
      <c r="A35" s="160"/>
      <c r="B35" s="135" t="s">
        <v>159</v>
      </c>
      <c r="C35" s="135"/>
      <c r="D35" s="135"/>
      <c r="E35" s="135"/>
      <c r="F35" s="135"/>
      <c r="G35" s="135"/>
      <c r="H35" s="135"/>
      <c r="I35" s="135"/>
      <c r="J35" s="135"/>
      <c r="K35" s="135"/>
      <c r="L35" s="135"/>
      <c r="M35" s="135"/>
      <c r="N35" s="136"/>
      <c r="O35">
        <f t="shared" si="130"/>
        <v>0</v>
      </c>
    </row>
    <row r="36" spans="1:15" x14ac:dyDescent="0.35">
      <c r="A36" s="158">
        <v>13</v>
      </c>
      <c r="B36" s="133" t="s">
        <v>156</v>
      </c>
      <c r="C36" s="133"/>
      <c r="D36" s="133"/>
      <c r="E36" s="133"/>
      <c r="F36" s="133"/>
      <c r="G36" s="133"/>
      <c r="H36" s="133"/>
      <c r="I36" s="133"/>
      <c r="J36" s="133"/>
      <c r="K36" s="133"/>
      <c r="L36" s="133"/>
      <c r="M36" s="133"/>
      <c r="N36" s="134"/>
    </row>
    <row r="37" spans="1:15" x14ac:dyDescent="0.35">
      <c r="A37" s="159"/>
      <c r="B37" s="130" t="s">
        <v>157</v>
      </c>
      <c r="C37" s="130">
        <f t="shared" ref="C37" si="131">MAX(D36-C36,0)</f>
        <v>0</v>
      </c>
      <c r="D37" s="130">
        <f t="shared" ref="D37" si="132">MAX(E36-D36,0)</f>
        <v>0</v>
      </c>
      <c r="E37" s="130">
        <f t="shared" ref="E37" si="133">MAX(F36-E36,0)</f>
        <v>0</v>
      </c>
      <c r="F37" s="130">
        <f t="shared" ref="F37" si="134">MAX(G36-F36,0)</f>
        <v>0</v>
      </c>
      <c r="G37" s="130">
        <f t="shared" ref="G37" si="135">MAX(H36-G36,0)</f>
        <v>0</v>
      </c>
      <c r="H37" s="130">
        <f t="shared" ref="H37" si="136">MAX(I36-H36,0)</f>
        <v>0</v>
      </c>
      <c r="I37" s="130">
        <f t="shared" ref="I37" si="137">MAX(J36-I36,0)</f>
        <v>0</v>
      </c>
      <c r="J37" s="130">
        <f t="shared" ref="J37" si="138">MAX(K36-J36,0)</f>
        <v>0</v>
      </c>
      <c r="K37" s="130">
        <f t="shared" ref="K37" si="139">MAX(L36-K36,0)</f>
        <v>0</v>
      </c>
      <c r="L37" s="130">
        <f t="shared" ref="L37" si="140">MAX(M36-L36,0)</f>
        <v>0</v>
      </c>
      <c r="M37" s="130">
        <f t="shared" ref="M37" si="141">MAX(N36-M36,0)</f>
        <v>0</v>
      </c>
      <c r="N37" s="130">
        <f t="shared" ref="N37" si="142">MAX(O36-N36,0)</f>
        <v>0</v>
      </c>
      <c r="O37" s="137">
        <f t="shared" ref="O37:O38" si="143">SUM(C37:N37)</f>
        <v>0</v>
      </c>
    </row>
    <row r="38" spans="1:15" ht="15" thickBot="1" x14ac:dyDescent="0.4">
      <c r="A38" s="160"/>
      <c r="B38" s="135" t="s">
        <v>159</v>
      </c>
      <c r="C38" s="135"/>
      <c r="D38" s="135"/>
      <c r="E38" s="135"/>
      <c r="F38" s="135"/>
      <c r="G38" s="135"/>
      <c r="H38" s="135"/>
      <c r="I38" s="135"/>
      <c r="J38" s="135"/>
      <c r="K38" s="135"/>
      <c r="L38" s="135"/>
      <c r="M38" s="135"/>
      <c r="N38" s="136"/>
      <c r="O38">
        <f t="shared" si="143"/>
        <v>0</v>
      </c>
    </row>
    <row r="39" spans="1:15" x14ac:dyDescent="0.35">
      <c r="A39" s="158">
        <v>14</v>
      </c>
      <c r="B39" s="133" t="s">
        <v>156</v>
      </c>
      <c r="C39" s="133"/>
      <c r="D39" s="133"/>
      <c r="E39" s="133"/>
      <c r="F39" s="133"/>
      <c r="G39" s="133"/>
      <c r="H39" s="133"/>
      <c r="I39" s="133"/>
      <c r="J39" s="133"/>
      <c r="K39" s="133"/>
      <c r="L39" s="133"/>
      <c r="M39" s="133"/>
      <c r="N39" s="134"/>
    </row>
    <row r="40" spans="1:15" x14ac:dyDescent="0.35">
      <c r="A40" s="159"/>
      <c r="B40" s="130" t="s">
        <v>157</v>
      </c>
      <c r="C40" s="130">
        <f t="shared" ref="C40" si="144">MAX(D39-C39,0)</f>
        <v>0</v>
      </c>
      <c r="D40" s="130">
        <f t="shared" ref="D40" si="145">MAX(E39-D39,0)</f>
        <v>0</v>
      </c>
      <c r="E40" s="130">
        <f t="shared" ref="E40" si="146">MAX(F39-E39,0)</f>
        <v>0</v>
      </c>
      <c r="F40" s="130">
        <f t="shared" ref="F40" si="147">MAX(G39-F39,0)</f>
        <v>0</v>
      </c>
      <c r="G40" s="130">
        <f t="shared" ref="G40" si="148">MAX(H39-G39,0)</f>
        <v>0</v>
      </c>
      <c r="H40" s="130">
        <f t="shared" ref="H40" si="149">MAX(I39-H39,0)</f>
        <v>0</v>
      </c>
      <c r="I40" s="130">
        <f t="shared" ref="I40" si="150">MAX(J39-I39,0)</f>
        <v>0</v>
      </c>
      <c r="J40" s="130">
        <f t="shared" ref="J40" si="151">MAX(K39-J39,0)</f>
        <v>0</v>
      </c>
      <c r="K40" s="130">
        <f t="shared" ref="K40" si="152">MAX(L39-K39,0)</f>
        <v>0</v>
      </c>
      <c r="L40" s="130">
        <f t="shared" ref="L40" si="153">MAX(M39-L39,0)</f>
        <v>0</v>
      </c>
      <c r="M40" s="130">
        <f t="shared" ref="M40" si="154">MAX(N39-M39,0)</f>
        <v>0</v>
      </c>
      <c r="N40" s="130">
        <f t="shared" ref="N40" si="155">MAX(O39-N39,0)</f>
        <v>0</v>
      </c>
      <c r="O40" s="137">
        <f t="shared" ref="O40:O41" si="156">SUM(C40:N40)</f>
        <v>0</v>
      </c>
    </row>
    <row r="41" spans="1:15" ht="15" thickBot="1" x14ac:dyDescent="0.4">
      <c r="A41" s="160"/>
      <c r="B41" s="135" t="s">
        <v>159</v>
      </c>
      <c r="C41" s="135"/>
      <c r="D41" s="135"/>
      <c r="E41" s="135"/>
      <c r="F41" s="135"/>
      <c r="G41" s="135"/>
      <c r="H41" s="135"/>
      <c r="I41" s="135"/>
      <c r="J41" s="135"/>
      <c r="K41" s="135"/>
      <c r="L41" s="135"/>
      <c r="M41" s="135"/>
      <c r="N41" s="136"/>
      <c r="O41">
        <f t="shared" si="156"/>
        <v>0</v>
      </c>
    </row>
    <row r="42" spans="1:15" x14ac:dyDescent="0.35">
      <c r="A42" s="158">
        <v>15</v>
      </c>
      <c r="B42" s="133" t="s">
        <v>156</v>
      </c>
      <c r="C42" s="133"/>
      <c r="D42" s="133"/>
      <c r="E42" s="133"/>
      <c r="F42" s="133"/>
      <c r="G42" s="133"/>
      <c r="H42" s="133"/>
      <c r="I42" s="133"/>
      <c r="J42" s="133"/>
      <c r="K42" s="133"/>
      <c r="L42" s="133"/>
      <c r="M42" s="133"/>
      <c r="N42" s="134"/>
    </row>
    <row r="43" spans="1:15" x14ac:dyDescent="0.35">
      <c r="A43" s="159"/>
      <c r="B43" s="130" t="s">
        <v>157</v>
      </c>
      <c r="C43" s="130">
        <f t="shared" ref="C43" si="157">MAX(D42-C42,0)</f>
        <v>0</v>
      </c>
      <c r="D43" s="130">
        <f t="shared" ref="D43" si="158">MAX(E42-D42,0)</f>
        <v>0</v>
      </c>
      <c r="E43" s="130">
        <f t="shared" ref="E43" si="159">MAX(F42-E42,0)</f>
        <v>0</v>
      </c>
      <c r="F43" s="130">
        <f t="shared" ref="F43" si="160">MAX(G42-F42,0)</f>
        <v>0</v>
      </c>
      <c r="G43" s="130">
        <f t="shared" ref="G43" si="161">MAX(H42-G42,0)</f>
        <v>0</v>
      </c>
      <c r="H43" s="130">
        <f t="shared" ref="H43" si="162">MAX(I42-H42,0)</f>
        <v>0</v>
      </c>
      <c r="I43" s="130">
        <f t="shared" ref="I43" si="163">MAX(J42-I42,0)</f>
        <v>0</v>
      </c>
      <c r="J43" s="130">
        <f t="shared" ref="J43" si="164">MAX(K42-J42,0)</f>
        <v>0</v>
      </c>
      <c r="K43" s="130">
        <f t="shared" ref="K43" si="165">MAX(L42-K42,0)</f>
        <v>0</v>
      </c>
      <c r="L43" s="130">
        <f t="shared" ref="L43" si="166">MAX(M42-L42,0)</f>
        <v>0</v>
      </c>
      <c r="M43" s="130">
        <f t="shared" ref="M43" si="167">MAX(N42-M42,0)</f>
        <v>0</v>
      </c>
      <c r="N43" s="130">
        <f t="shared" ref="N43" si="168">MAX(O42-N42,0)</f>
        <v>0</v>
      </c>
      <c r="O43" s="137">
        <f t="shared" ref="O43:O44" si="169">SUM(C43:N43)</f>
        <v>0</v>
      </c>
    </row>
    <row r="44" spans="1:15" ht="15" thickBot="1" x14ac:dyDescent="0.4">
      <c r="A44" s="160"/>
      <c r="B44" s="135" t="s">
        <v>159</v>
      </c>
      <c r="C44" s="135"/>
      <c r="D44" s="135"/>
      <c r="E44" s="135"/>
      <c r="F44" s="135"/>
      <c r="G44" s="135"/>
      <c r="H44" s="135"/>
      <c r="I44" s="135"/>
      <c r="J44" s="135"/>
      <c r="K44" s="135"/>
      <c r="L44" s="135"/>
      <c r="M44" s="135"/>
      <c r="N44" s="136"/>
      <c r="O44">
        <f t="shared" si="169"/>
        <v>0</v>
      </c>
    </row>
    <row r="45" spans="1:15" x14ac:dyDescent="0.35">
      <c r="A45" s="158">
        <v>16</v>
      </c>
      <c r="B45" s="133" t="s">
        <v>156</v>
      </c>
      <c r="C45" s="133"/>
      <c r="D45" s="133"/>
      <c r="E45" s="133"/>
      <c r="F45" s="133"/>
      <c r="G45" s="133"/>
      <c r="H45" s="133"/>
      <c r="I45" s="133"/>
      <c r="J45" s="133"/>
      <c r="K45" s="133"/>
      <c r="L45" s="133"/>
      <c r="M45" s="133"/>
      <c r="N45" s="134"/>
    </row>
    <row r="46" spans="1:15" x14ac:dyDescent="0.35">
      <c r="A46" s="159"/>
      <c r="B46" s="130" t="s">
        <v>157</v>
      </c>
      <c r="C46" s="130">
        <f t="shared" ref="C46" si="170">MAX(D45-C45,0)</f>
        <v>0</v>
      </c>
      <c r="D46" s="130">
        <f t="shared" ref="D46" si="171">MAX(E45-D45,0)</f>
        <v>0</v>
      </c>
      <c r="E46" s="130">
        <f t="shared" ref="E46" si="172">MAX(F45-E45,0)</f>
        <v>0</v>
      </c>
      <c r="F46" s="130">
        <f t="shared" ref="F46" si="173">MAX(G45-F45,0)</f>
        <v>0</v>
      </c>
      <c r="G46" s="130">
        <f t="shared" ref="G46" si="174">MAX(H45-G45,0)</f>
        <v>0</v>
      </c>
      <c r="H46" s="130">
        <f t="shared" ref="H46" si="175">MAX(I45-H45,0)</f>
        <v>0</v>
      </c>
      <c r="I46" s="130">
        <f t="shared" ref="I46" si="176">MAX(J45-I45,0)</f>
        <v>0</v>
      </c>
      <c r="J46" s="130">
        <f t="shared" ref="J46" si="177">MAX(K45-J45,0)</f>
        <v>0</v>
      </c>
      <c r="K46" s="130">
        <f t="shared" ref="K46" si="178">MAX(L45-K45,0)</f>
        <v>0</v>
      </c>
      <c r="L46" s="130">
        <f t="shared" ref="L46" si="179">MAX(M45-L45,0)</f>
        <v>0</v>
      </c>
      <c r="M46" s="130">
        <f t="shared" ref="M46" si="180">MAX(N45-M45,0)</f>
        <v>0</v>
      </c>
      <c r="N46" s="130">
        <f t="shared" ref="N46" si="181">MAX(O45-N45,0)</f>
        <v>0</v>
      </c>
      <c r="O46" s="137">
        <f t="shared" ref="O46:O47" si="182">SUM(C46:N46)</f>
        <v>0</v>
      </c>
    </row>
    <row r="47" spans="1:15" ht="15" thickBot="1" x14ac:dyDescent="0.4">
      <c r="A47" s="160"/>
      <c r="B47" s="135" t="s">
        <v>159</v>
      </c>
      <c r="C47" s="135"/>
      <c r="D47" s="135"/>
      <c r="E47" s="135"/>
      <c r="F47" s="135"/>
      <c r="G47" s="135"/>
      <c r="H47" s="135"/>
      <c r="I47" s="135"/>
      <c r="J47" s="135"/>
      <c r="K47" s="135"/>
      <c r="L47" s="135"/>
      <c r="M47" s="135"/>
      <c r="N47" s="136"/>
      <c r="O47">
        <f t="shared" si="182"/>
        <v>0</v>
      </c>
    </row>
    <row r="48" spans="1:15" x14ac:dyDescent="0.35">
      <c r="A48" s="158">
        <v>17</v>
      </c>
      <c r="B48" s="133" t="s">
        <v>156</v>
      </c>
      <c r="C48" s="133"/>
      <c r="D48" s="133"/>
      <c r="E48" s="133"/>
      <c r="F48" s="133"/>
      <c r="G48" s="133"/>
      <c r="H48" s="133"/>
      <c r="I48" s="133"/>
      <c r="J48" s="133"/>
      <c r="K48" s="133"/>
      <c r="L48" s="133"/>
      <c r="M48" s="133"/>
      <c r="N48" s="134"/>
    </row>
    <row r="49" spans="1:15" x14ac:dyDescent="0.35">
      <c r="A49" s="159"/>
      <c r="B49" s="130" t="s">
        <v>157</v>
      </c>
      <c r="C49" s="130">
        <f t="shared" ref="C49" si="183">MAX(D48-C48,0)</f>
        <v>0</v>
      </c>
      <c r="D49" s="130">
        <f t="shared" ref="D49" si="184">MAX(E48-D48,0)</f>
        <v>0</v>
      </c>
      <c r="E49" s="130">
        <f t="shared" ref="E49" si="185">MAX(F48-E48,0)</f>
        <v>0</v>
      </c>
      <c r="F49" s="130">
        <f t="shared" ref="F49" si="186">MAX(G48-F48,0)</f>
        <v>0</v>
      </c>
      <c r="G49" s="130">
        <f t="shared" ref="G49" si="187">MAX(H48-G48,0)</f>
        <v>0</v>
      </c>
      <c r="H49" s="130">
        <f t="shared" ref="H49" si="188">MAX(I48-H48,0)</f>
        <v>0</v>
      </c>
      <c r="I49" s="130">
        <f t="shared" ref="I49" si="189">MAX(J48-I48,0)</f>
        <v>0</v>
      </c>
      <c r="J49" s="130">
        <f t="shared" ref="J49" si="190">MAX(K48-J48,0)</f>
        <v>0</v>
      </c>
      <c r="K49" s="130">
        <f t="shared" ref="K49" si="191">MAX(L48-K48,0)</f>
        <v>0</v>
      </c>
      <c r="L49" s="130">
        <f t="shared" ref="L49" si="192">MAX(M48-L48,0)</f>
        <v>0</v>
      </c>
      <c r="M49" s="130">
        <f t="shared" ref="M49" si="193">MAX(N48-M48,0)</f>
        <v>0</v>
      </c>
      <c r="N49" s="130">
        <f t="shared" ref="N49" si="194">MAX(O48-N48,0)</f>
        <v>0</v>
      </c>
      <c r="O49" s="137">
        <f t="shared" ref="O49:O50" si="195">SUM(C49:N49)</f>
        <v>0</v>
      </c>
    </row>
    <row r="50" spans="1:15" ht="15" thickBot="1" x14ac:dyDescent="0.4">
      <c r="A50" s="160"/>
      <c r="B50" s="135" t="s">
        <v>159</v>
      </c>
      <c r="C50" s="135"/>
      <c r="D50" s="135"/>
      <c r="E50" s="135"/>
      <c r="F50" s="135"/>
      <c r="G50" s="135"/>
      <c r="H50" s="135"/>
      <c r="I50" s="135"/>
      <c r="J50" s="135"/>
      <c r="K50" s="135"/>
      <c r="L50" s="135"/>
      <c r="M50" s="135"/>
      <c r="N50" s="136"/>
      <c r="O50">
        <f t="shared" si="195"/>
        <v>0</v>
      </c>
    </row>
    <row r="51" spans="1:15" x14ac:dyDescent="0.35">
      <c r="A51" s="158">
        <v>18</v>
      </c>
      <c r="B51" s="133" t="s">
        <v>156</v>
      </c>
      <c r="C51" s="133"/>
      <c r="D51" s="133"/>
      <c r="E51" s="133"/>
      <c r="F51" s="133"/>
      <c r="G51" s="133"/>
      <c r="H51" s="133"/>
      <c r="I51" s="133"/>
      <c r="J51" s="133"/>
      <c r="K51" s="133"/>
      <c r="L51" s="133"/>
      <c r="M51" s="133"/>
      <c r="N51" s="134"/>
    </row>
    <row r="52" spans="1:15" x14ac:dyDescent="0.35">
      <c r="A52" s="159"/>
      <c r="B52" s="130" t="s">
        <v>157</v>
      </c>
      <c r="C52" s="130">
        <f t="shared" ref="C52" si="196">MAX(D51-C51,0)</f>
        <v>0</v>
      </c>
      <c r="D52" s="130">
        <f t="shared" ref="D52" si="197">MAX(E51-D51,0)</f>
        <v>0</v>
      </c>
      <c r="E52" s="130">
        <f t="shared" ref="E52" si="198">MAX(F51-E51,0)</f>
        <v>0</v>
      </c>
      <c r="F52" s="130">
        <f t="shared" ref="F52" si="199">MAX(G51-F51,0)</f>
        <v>0</v>
      </c>
      <c r="G52" s="130">
        <f t="shared" ref="G52" si="200">MAX(H51-G51,0)</f>
        <v>0</v>
      </c>
      <c r="H52" s="130">
        <f t="shared" ref="H52" si="201">MAX(I51-H51,0)</f>
        <v>0</v>
      </c>
      <c r="I52" s="130">
        <f t="shared" ref="I52" si="202">MAX(J51-I51,0)</f>
        <v>0</v>
      </c>
      <c r="J52" s="130">
        <f t="shared" ref="J52" si="203">MAX(K51-J51,0)</f>
        <v>0</v>
      </c>
      <c r="K52" s="130">
        <f t="shared" ref="K52" si="204">MAX(L51-K51,0)</f>
        <v>0</v>
      </c>
      <c r="L52" s="130">
        <f t="shared" ref="L52" si="205">MAX(M51-L51,0)</f>
        <v>0</v>
      </c>
      <c r="M52" s="130">
        <f t="shared" ref="M52" si="206">MAX(N51-M51,0)</f>
        <v>0</v>
      </c>
      <c r="N52" s="130">
        <f t="shared" ref="N52" si="207">MAX(O51-N51,0)</f>
        <v>0</v>
      </c>
      <c r="O52" s="137">
        <f t="shared" ref="O52:O53" si="208">SUM(C52:N52)</f>
        <v>0</v>
      </c>
    </row>
    <row r="53" spans="1:15" ht="15" thickBot="1" x14ac:dyDescent="0.4">
      <c r="A53" s="160"/>
      <c r="B53" s="135" t="s">
        <v>159</v>
      </c>
      <c r="C53" s="135"/>
      <c r="D53" s="135"/>
      <c r="E53" s="135"/>
      <c r="F53" s="135"/>
      <c r="G53" s="135"/>
      <c r="H53" s="135"/>
      <c r="I53" s="135"/>
      <c r="J53" s="135"/>
      <c r="K53" s="135"/>
      <c r="L53" s="135"/>
      <c r="M53" s="135"/>
      <c r="N53" s="136"/>
      <c r="O53">
        <f t="shared" si="208"/>
        <v>0</v>
      </c>
    </row>
    <row r="54" spans="1:15" x14ac:dyDescent="0.35">
      <c r="A54" s="158">
        <v>19</v>
      </c>
      <c r="B54" s="133" t="s">
        <v>156</v>
      </c>
      <c r="C54" s="133"/>
      <c r="D54" s="133"/>
      <c r="E54" s="133"/>
      <c r="F54" s="133"/>
      <c r="G54" s="133"/>
      <c r="H54" s="133"/>
      <c r="I54" s="133"/>
      <c r="J54" s="133"/>
      <c r="K54" s="133"/>
      <c r="L54" s="133"/>
      <c r="M54" s="133"/>
      <c r="N54" s="134"/>
    </row>
    <row r="55" spans="1:15" x14ac:dyDescent="0.35">
      <c r="A55" s="159"/>
      <c r="B55" s="130" t="s">
        <v>157</v>
      </c>
      <c r="C55" s="130">
        <f t="shared" ref="C55" si="209">MAX(D54-C54,0)</f>
        <v>0</v>
      </c>
      <c r="D55" s="130">
        <f t="shared" ref="D55" si="210">MAX(E54-D54,0)</f>
        <v>0</v>
      </c>
      <c r="E55" s="130">
        <f t="shared" ref="E55" si="211">MAX(F54-E54,0)</f>
        <v>0</v>
      </c>
      <c r="F55" s="130">
        <f t="shared" ref="F55" si="212">MAX(G54-F54,0)</f>
        <v>0</v>
      </c>
      <c r="G55" s="130">
        <f t="shared" ref="G55" si="213">MAX(H54-G54,0)</f>
        <v>0</v>
      </c>
      <c r="H55" s="130">
        <f t="shared" ref="H55" si="214">MAX(I54-H54,0)</f>
        <v>0</v>
      </c>
      <c r="I55" s="130">
        <f t="shared" ref="I55" si="215">MAX(J54-I54,0)</f>
        <v>0</v>
      </c>
      <c r="J55" s="130">
        <f t="shared" ref="J55" si="216">MAX(K54-J54,0)</f>
        <v>0</v>
      </c>
      <c r="K55" s="130">
        <f t="shared" ref="K55" si="217">MAX(L54-K54,0)</f>
        <v>0</v>
      </c>
      <c r="L55" s="130">
        <f t="shared" ref="L55" si="218">MAX(M54-L54,0)</f>
        <v>0</v>
      </c>
      <c r="M55" s="130">
        <f t="shared" ref="M55" si="219">MAX(N54-M54,0)</f>
        <v>0</v>
      </c>
      <c r="N55" s="130">
        <f t="shared" ref="N55" si="220">MAX(O54-N54,0)</f>
        <v>0</v>
      </c>
      <c r="O55" s="137">
        <f t="shared" ref="O55:O56" si="221">SUM(C55:N55)</f>
        <v>0</v>
      </c>
    </row>
    <row r="56" spans="1:15" ht="15" thickBot="1" x14ac:dyDescent="0.4">
      <c r="A56" s="160"/>
      <c r="B56" s="135" t="s">
        <v>159</v>
      </c>
      <c r="C56" s="135"/>
      <c r="D56" s="135"/>
      <c r="E56" s="135"/>
      <c r="F56" s="135"/>
      <c r="G56" s="135"/>
      <c r="H56" s="135"/>
      <c r="I56" s="135"/>
      <c r="J56" s="135"/>
      <c r="K56" s="135"/>
      <c r="L56" s="135"/>
      <c r="M56" s="135"/>
      <c r="N56" s="136"/>
      <c r="O56">
        <f t="shared" si="221"/>
        <v>0</v>
      </c>
    </row>
    <row r="57" spans="1:15" x14ac:dyDescent="0.35">
      <c r="A57" s="158">
        <v>20</v>
      </c>
      <c r="B57" s="133" t="s">
        <v>156</v>
      </c>
      <c r="C57" s="133"/>
      <c r="D57" s="133"/>
      <c r="E57" s="133"/>
      <c r="F57" s="133"/>
      <c r="G57" s="133"/>
      <c r="H57" s="133"/>
      <c r="I57" s="133"/>
      <c r="J57" s="133"/>
      <c r="K57" s="133"/>
      <c r="L57" s="133"/>
      <c r="M57" s="133"/>
      <c r="N57" s="134"/>
    </row>
    <row r="58" spans="1:15" x14ac:dyDescent="0.35">
      <c r="A58" s="159"/>
      <c r="B58" s="130" t="s">
        <v>157</v>
      </c>
      <c r="C58" s="130">
        <f t="shared" ref="C58" si="222">MAX(D57-C57,0)</f>
        <v>0</v>
      </c>
      <c r="D58" s="130">
        <f t="shared" ref="D58" si="223">MAX(E57-D57,0)</f>
        <v>0</v>
      </c>
      <c r="E58" s="130">
        <f t="shared" ref="E58" si="224">MAX(F57-E57,0)</f>
        <v>0</v>
      </c>
      <c r="F58" s="130">
        <f t="shared" ref="F58" si="225">MAX(G57-F57,0)</f>
        <v>0</v>
      </c>
      <c r="G58" s="130">
        <f t="shared" ref="G58" si="226">MAX(H57-G57,0)</f>
        <v>0</v>
      </c>
      <c r="H58" s="130">
        <f t="shared" ref="H58" si="227">MAX(I57-H57,0)</f>
        <v>0</v>
      </c>
      <c r="I58" s="130">
        <f t="shared" ref="I58" si="228">MAX(J57-I57,0)</f>
        <v>0</v>
      </c>
      <c r="J58" s="130">
        <f t="shared" ref="J58" si="229">MAX(K57-J57,0)</f>
        <v>0</v>
      </c>
      <c r="K58" s="130">
        <f t="shared" ref="K58" si="230">MAX(L57-K57,0)</f>
        <v>0</v>
      </c>
      <c r="L58" s="130">
        <f t="shared" ref="L58" si="231">MAX(M57-L57,0)</f>
        <v>0</v>
      </c>
      <c r="M58" s="130">
        <f t="shared" ref="M58" si="232">MAX(N57-M57,0)</f>
        <v>0</v>
      </c>
      <c r="N58" s="130">
        <f t="shared" ref="N58" si="233">MAX(O57-N57,0)</f>
        <v>0</v>
      </c>
      <c r="O58" s="137">
        <f t="shared" ref="O58:O59" si="234">SUM(C58:N58)</f>
        <v>0</v>
      </c>
    </row>
    <row r="59" spans="1:15" ht="15" thickBot="1" x14ac:dyDescent="0.4">
      <c r="A59" s="160"/>
      <c r="B59" s="135" t="s">
        <v>159</v>
      </c>
      <c r="C59" s="135"/>
      <c r="D59" s="135"/>
      <c r="E59" s="135"/>
      <c r="F59" s="135"/>
      <c r="G59" s="135"/>
      <c r="H59" s="135"/>
      <c r="I59" s="135"/>
      <c r="J59" s="135"/>
      <c r="K59" s="135"/>
      <c r="L59" s="135"/>
      <c r="M59" s="135"/>
      <c r="N59" s="136"/>
      <c r="O59">
        <f t="shared" si="234"/>
        <v>0</v>
      </c>
    </row>
    <row r="60" spans="1:15" x14ac:dyDescent="0.35">
      <c r="A60" s="158">
        <v>21</v>
      </c>
      <c r="B60" s="133" t="s">
        <v>156</v>
      </c>
      <c r="C60" s="133"/>
      <c r="D60" s="133"/>
      <c r="E60" s="133"/>
      <c r="F60" s="133"/>
      <c r="G60" s="133"/>
      <c r="H60" s="133"/>
      <c r="I60" s="133"/>
      <c r="J60" s="133"/>
      <c r="K60" s="133"/>
      <c r="L60" s="133"/>
      <c r="M60" s="133"/>
      <c r="N60" s="134"/>
    </row>
    <row r="61" spans="1:15" x14ac:dyDescent="0.35">
      <c r="A61" s="159"/>
      <c r="B61" s="130" t="s">
        <v>157</v>
      </c>
      <c r="C61" s="130">
        <f t="shared" ref="C61" si="235">MAX(D60-C60,0)</f>
        <v>0</v>
      </c>
      <c r="D61" s="130">
        <f t="shared" ref="D61" si="236">MAX(E60-D60,0)</f>
        <v>0</v>
      </c>
      <c r="E61" s="130">
        <f t="shared" ref="E61" si="237">MAX(F60-E60,0)</f>
        <v>0</v>
      </c>
      <c r="F61" s="130">
        <f t="shared" ref="F61" si="238">MAX(G60-F60,0)</f>
        <v>0</v>
      </c>
      <c r="G61" s="130">
        <f t="shared" ref="G61" si="239">MAX(H60-G60,0)</f>
        <v>0</v>
      </c>
      <c r="H61" s="130">
        <f t="shared" ref="H61" si="240">MAX(I60-H60,0)</f>
        <v>0</v>
      </c>
      <c r="I61" s="130">
        <f t="shared" ref="I61" si="241">MAX(J60-I60,0)</f>
        <v>0</v>
      </c>
      <c r="J61" s="130">
        <f t="shared" ref="J61" si="242">MAX(K60-J60,0)</f>
        <v>0</v>
      </c>
      <c r="K61" s="130">
        <f t="shared" ref="K61" si="243">MAX(L60-K60,0)</f>
        <v>0</v>
      </c>
      <c r="L61" s="130">
        <f t="shared" ref="L61" si="244">MAX(M60-L60,0)</f>
        <v>0</v>
      </c>
      <c r="M61" s="130">
        <f t="shared" ref="M61" si="245">MAX(N60-M60,0)</f>
        <v>0</v>
      </c>
      <c r="N61" s="130">
        <f t="shared" ref="N61" si="246">MAX(O60-N60,0)</f>
        <v>0</v>
      </c>
      <c r="O61" s="137">
        <f t="shared" ref="O61:O62" si="247">SUM(C61:N61)</f>
        <v>0</v>
      </c>
    </row>
    <row r="62" spans="1:15" ht="15" thickBot="1" x14ac:dyDescent="0.4">
      <c r="A62" s="160"/>
      <c r="B62" s="135" t="s">
        <v>159</v>
      </c>
      <c r="C62" s="135"/>
      <c r="D62" s="135"/>
      <c r="E62" s="135"/>
      <c r="F62" s="135"/>
      <c r="G62" s="135"/>
      <c r="H62" s="135"/>
      <c r="I62" s="135"/>
      <c r="J62" s="135"/>
      <c r="K62" s="135"/>
      <c r="L62" s="135"/>
      <c r="M62" s="135"/>
      <c r="N62" s="136"/>
      <c r="O62">
        <f t="shared" si="247"/>
        <v>0</v>
      </c>
    </row>
    <row r="63" spans="1:15" x14ac:dyDescent="0.35">
      <c r="A63" s="158">
        <v>22</v>
      </c>
      <c r="B63" s="133" t="s">
        <v>156</v>
      </c>
      <c r="C63" s="133"/>
      <c r="D63" s="133"/>
      <c r="E63" s="133"/>
      <c r="F63" s="133"/>
      <c r="G63" s="133"/>
      <c r="H63" s="133"/>
      <c r="I63" s="133"/>
      <c r="J63" s="133"/>
      <c r="K63" s="133"/>
      <c r="L63" s="133"/>
      <c r="M63" s="133"/>
      <c r="N63" s="134"/>
    </row>
    <row r="64" spans="1:15" x14ac:dyDescent="0.35">
      <c r="A64" s="159"/>
      <c r="B64" s="130" t="s">
        <v>157</v>
      </c>
      <c r="C64" s="130">
        <f t="shared" ref="C64" si="248">MAX(D63-C63,0)</f>
        <v>0</v>
      </c>
      <c r="D64" s="130">
        <f t="shared" ref="D64" si="249">MAX(E63-D63,0)</f>
        <v>0</v>
      </c>
      <c r="E64" s="130">
        <f t="shared" ref="E64" si="250">MAX(F63-E63,0)</f>
        <v>0</v>
      </c>
      <c r="F64" s="130">
        <f t="shared" ref="F64" si="251">MAX(G63-F63,0)</f>
        <v>0</v>
      </c>
      <c r="G64" s="130">
        <f t="shared" ref="G64" si="252">MAX(H63-G63,0)</f>
        <v>0</v>
      </c>
      <c r="H64" s="130">
        <f t="shared" ref="H64" si="253">MAX(I63-H63,0)</f>
        <v>0</v>
      </c>
      <c r="I64" s="130">
        <f t="shared" ref="I64" si="254">MAX(J63-I63,0)</f>
        <v>0</v>
      </c>
      <c r="J64" s="130">
        <f t="shared" ref="J64" si="255">MAX(K63-J63,0)</f>
        <v>0</v>
      </c>
      <c r="K64" s="130">
        <f t="shared" ref="K64" si="256">MAX(L63-K63,0)</f>
        <v>0</v>
      </c>
      <c r="L64" s="130">
        <f t="shared" ref="L64" si="257">MAX(M63-L63,0)</f>
        <v>0</v>
      </c>
      <c r="M64" s="130">
        <f t="shared" ref="M64" si="258">MAX(N63-M63,0)</f>
        <v>0</v>
      </c>
      <c r="N64" s="130">
        <f t="shared" ref="N64" si="259">MAX(O63-N63,0)</f>
        <v>0</v>
      </c>
      <c r="O64" s="137">
        <f t="shared" ref="O64:O65" si="260">SUM(C64:N64)</f>
        <v>0</v>
      </c>
    </row>
    <row r="65" spans="1:15" ht="15" thickBot="1" x14ac:dyDescent="0.4">
      <c r="A65" s="160"/>
      <c r="B65" s="135" t="s">
        <v>159</v>
      </c>
      <c r="C65" s="135"/>
      <c r="D65" s="135"/>
      <c r="E65" s="135"/>
      <c r="F65" s="135"/>
      <c r="G65" s="135"/>
      <c r="H65" s="135"/>
      <c r="I65" s="135"/>
      <c r="J65" s="135"/>
      <c r="K65" s="135"/>
      <c r="L65" s="135"/>
      <c r="M65" s="135"/>
      <c r="N65" s="136"/>
      <c r="O65">
        <f t="shared" si="260"/>
        <v>0</v>
      </c>
    </row>
    <row r="66" spans="1:15" x14ac:dyDescent="0.35">
      <c r="A66" s="158">
        <v>23</v>
      </c>
      <c r="B66" s="133" t="s">
        <v>156</v>
      </c>
      <c r="C66" s="133"/>
      <c r="D66" s="133"/>
      <c r="E66" s="133"/>
      <c r="F66" s="133"/>
      <c r="G66" s="133"/>
      <c r="H66" s="133"/>
      <c r="I66" s="133"/>
      <c r="J66" s="133"/>
      <c r="K66" s="133"/>
      <c r="L66" s="133"/>
      <c r="M66" s="133"/>
      <c r="N66" s="134"/>
    </row>
    <row r="67" spans="1:15" x14ac:dyDescent="0.35">
      <c r="A67" s="159"/>
      <c r="B67" s="130" t="s">
        <v>157</v>
      </c>
      <c r="C67" s="130">
        <f t="shared" ref="C67" si="261">MAX(D66-C66,0)</f>
        <v>0</v>
      </c>
      <c r="D67" s="130">
        <f t="shared" ref="D67" si="262">MAX(E66-D66,0)</f>
        <v>0</v>
      </c>
      <c r="E67" s="130">
        <f t="shared" ref="E67" si="263">MAX(F66-E66,0)</f>
        <v>0</v>
      </c>
      <c r="F67" s="130">
        <f t="shared" ref="F67" si="264">MAX(G66-F66,0)</f>
        <v>0</v>
      </c>
      <c r="G67" s="130">
        <f t="shared" ref="G67" si="265">MAX(H66-G66,0)</f>
        <v>0</v>
      </c>
      <c r="H67" s="130">
        <f t="shared" ref="H67" si="266">MAX(I66-H66,0)</f>
        <v>0</v>
      </c>
      <c r="I67" s="130">
        <f t="shared" ref="I67" si="267">MAX(J66-I66,0)</f>
        <v>0</v>
      </c>
      <c r="J67" s="130">
        <f t="shared" ref="J67" si="268">MAX(K66-J66,0)</f>
        <v>0</v>
      </c>
      <c r="K67" s="130">
        <f t="shared" ref="K67" si="269">MAX(L66-K66,0)</f>
        <v>0</v>
      </c>
      <c r="L67" s="130">
        <f t="shared" ref="L67" si="270">MAX(M66-L66,0)</f>
        <v>0</v>
      </c>
      <c r="M67" s="130">
        <f t="shared" ref="M67" si="271">MAX(N66-M66,0)</f>
        <v>0</v>
      </c>
      <c r="N67" s="130">
        <f t="shared" ref="N67" si="272">MAX(O66-N66,0)</f>
        <v>0</v>
      </c>
      <c r="O67" s="137">
        <f t="shared" ref="O67:O68" si="273">SUM(C67:N67)</f>
        <v>0</v>
      </c>
    </row>
    <row r="68" spans="1:15" ht="15" thickBot="1" x14ac:dyDescent="0.4">
      <c r="A68" s="160"/>
      <c r="B68" s="135" t="s">
        <v>159</v>
      </c>
      <c r="C68" s="135"/>
      <c r="D68" s="135"/>
      <c r="E68" s="135"/>
      <c r="F68" s="135"/>
      <c r="G68" s="135"/>
      <c r="H68" s="135"/>
      <c r="I68" s="135"/>
      <c r="J68" s="135"/>
      <c r="K68" s="135"/>
      <c r="L68" s="135"/>
      <c r="M68" s="135"/>
      <c r="N68" s="136"/>
      <c r="O68">
        <f t="shared" si="273"/>
        <v>0</v>
      </c>
    </row>
    <row r="69" spans="1:15" x14ac:dyDescent="0.35">
      <c r="A69" s="158">
        <v>24</v>
      </c>
      <c r="B69" s="133" t="s">
        <v>156</v>
      </c>
      <c r="C69" s="133"/>
      <c r="D69" s="133"/>
      <c r="E69" s="133"/>
      <c r="F69" s="133"/>
      <c r="G69" s="133"/>
      <c r="H69" s="133"/>
      <c r="I69" s="133"/>
      <c r="J69" s="133"/>
      <c r="K69" s="133"/>
      <c r="L69" s="133"/>
      <c r="M69" s="133"/>
      <c r="N69" s="134"/>
    </row>
    <row r="70" spans="1:15" x14ac:dyDescent="0.35">
      <c r="A70" s="159"/>
      <c r="B70" s="130" t="s">
        <v>157</v>
      </c>
      <c r="C70" s="130">
        <f t="shared" ref="C70" si="274">MAX(D69-C69,0)</f>
        <v>0</v>
      </c>
      <c r="D70" s="130">
        <f t="shared" ref="D70" si="275">MAX(E69-D69,0)</f>
        <v>0</v>
      </c>
      <c r="E70" s="130">
        <f t="shared" ref="E70" si="276">MAX(F69-E69,0)</f>
        <v>0</v>
      </c>
      <c r="F70" s="130">
        <f t="shared" ref="F70" si="277">MAX(G69-F69,0)</f>
        <v>0</v>
      </c>
      <c r="G70" s="130">
        <f t="shared" ref="G70" si="278">MAX(H69-G69,0)</f>
        <v>0</v>
      </c>
      <c r="H70" s="130">
        <f t="shared" ref="H70" si="279">MAX(I69-H69,0)</f>
        <v>0</v>
      </c>
      <c r="I70" s="130">
        <f t="shared" ref="I70" si="280">MAX(J69-I69,0)</f>
        <v>0</v>
      </c>
      <c r="J70" s="130">
        <f t="shared" ref="J70" si="281">MAX(K69-J69,0)</f>
        <v>0</v>
      </c>
      <c r="K70" s="130">
        <f t="shared" ref="K70" si="282">MAX(L69-K69,0)</f>
        <v>0</v>
      </c>
      <c r="L70" s="130">
        <f t="shared" ref="L70" si="283">MAX(M69-L69,0)</f>
        <v>0</v>
      </c>
      <c r="M70" s="130">
        <f t="shared" ref="M70" si="284">MAX(N69-M69,0)</f>
        <v>0</v>
      </c>
      <c r="N70" s="130">
        <f t="shared" ref="N70" si="285">MAX(O69-N69,0)</f>
        <v>0</v>
      </c>
      <c r="O70" s="137">
        <f t="shared" ref="O70:O71" si="286">SUM(C70:N70)</f>
        <v>0</v>
      </c>
    </row>
    <row r="71" spans="1:15" ht="15" thickBot="1" x14ac:dyDescent="0.4">
      <c r="A71" s="160"/>
      <c r="B71" s="135" t="s">
        <v>159</v>
      </c>
      <c r="C71" s="135"/>
      <c r="D71" s="135"/>
      <c r="E71" s="135"/>
      <c r="F71" s="135"/>
      <c r="G71" s="135"/>
      <c r="H71" s="135"/>
      <c r="I71" s="135"/>
      <c r="J71" s="135"/>
      <c r="K71" s="135"/>
      <c r="L71" s="135"/>
      <c r="M71" s="135"/>
      <c r="N71" s="136"/>
      <c r="O71">
        <f t="shared" si="286"/>
        <v>0</v>
      </c>
    </row>
    <row r="72" spans="1:15" x14ac:dyDescent="0.35">
      <c r="A72" s="158">
        <v>25</v>
      </c>
      <c r="B72" s="133" t="s">
        <v>156</v>
      </c>
      <c r="C72" s="133"/>
      <c r="D72" s="133"/>
      <c r="E72" s="133"/>
      <c r="F72" s="133"/>
      <c r="G72" s="133"/>
      <c r="H72" s="133"/>
      <c r="I72" s="133"/>
      <c r="J72" s="133"/>
      <c r="K72" s="133"/>
      <c r="L72" s="133"/>
      <c r="M72" s="133"/>
      <c r="N72" s="134"/>
    </row>
    <row r="73" spans="1:15" x14ac:dyDescent="0.35">
      <c r="A73" s="159"/>
      <c r="B73" s="130" t="s">
        <v>157</v>
      </c>
      <c r="C73" s="130">
        <f t="shared" ref="C73" si="287">MAX(D72-C72,0)</f>
        <v>0</v>
      </c>
      <c r="D73" s="130">
        <f t="shared" ref="D73" si="288">MAX(E72-D72,0)</f>
        <v>0</v>
      </c>
      <c r="E73" s="130">
        <f t="shared" ref="E73" si="289">MAX(F72-E72,0)</f>
        <v>0</v>
      </c>
      <c r="F73" s="130">
        <f t="shared" ref="F73" si="290">MAX(G72-F72,0)</f>
        <v>0</v>
      </c>
      <c r="G73" s="130">
        <f t="shared" ref="G73" si="291">MAX(H72-G72,0)</f>
        <v>0</v>
      </c>
      <c r="H73" s="130">
        <f t="shared" ref="H73" si="292">MAX(I72-H72,0)</f>
        <v>0</v>
      </c>
      <c r="I73" s="130">
        <f t="shared" ref="I73" si="293">MAX(J72-I72,0)</f>
        <v>0</v>
      </c>
      <c r="J73" s="130">
        <f t="shared" ref="J73" si="294">MAX(K72-J72,0)</f>
        <v>0</v>
      </c>
      <c r="K73" s="130">
        <f t="shared" ref="K73" si="295">MAX(L72-K72,0)</f>
        <v>0</v>
      </c>
      <c r="L73" s="130">
        <f t="shared" ref="L73" si="296">MAX(M72-L72,0)</f>
        <v>0</v>
      </c>
      <c r="M73" s="130">
        <f t="shared" ref="M73" si="297">MAX(N72-M72,0)</f>
        <v>0</v>
      </c>
      <c r="N73" s="130">
        <f t="shared" ref="N73" si="298">MAX(O72-N72,0)</f>
        <v>0</v>
      </c>
      <c r="O73" s="137">
        <f t="shared" ref="O73:O74" si="299">SUM(C73:N73)</f>
        <v>0</v>
      </c>
    </row>
    <row r="74" spans="1:15" ht="15" thickBot="1" x14ac:dyDescent="0.4">
      <c r="A74" s="160"/>
      <c r="B74" s="135" t="s">
        <v>159</v>
      </c>
      <c r="C74" s="135"/>
      <c r="D74" s="135"/>
      <c r="E74" s="135"/>
      <c r="F74" s="135"/>
      <c r="G74" s="135"/>
      <c r="H74" s="135"/>
      <c r="I74" s="135"/>
      <c r="J74" s="135"/>
      <c r="K74" s="135"/>
      <c r="L74" s="135"/>
      <c r="M74" s="135"/>
      <c r="N74" s="136"/>
      <c r="O74">
        <f t="shared" si="299"/>
        <v>0</v>
      </c>
    </row>
    <row r="75" spans="1:15" x14ac:dyDescent="0.35">
      <c r="A75" s="158">
        <v>26</v>
      </c>
      <c r="B75" s="133" t="s">
        <v>156</v>
      </c>
      <c r="C75" s="133"/>
      <c r="D75" s="133"/>
      <c r="E75" s="133"/>
      <c r="F75" s="133"/>
      <c r="G75" s="133"/>
      <c r="H75" s="133"/>
      <c r="I75" s="133"/>
      <c r="J75" s="133"/>
      <c r="K75" s="133"/>
      <c r="L75" s="133"/>
      <c r="M75" s="133"/>
      <c r="N75" s="134"/>
    </row>
    <row r="76" spans="1:15" x14ac:dyDescent="0.35">
      <c r="A76" s="159"/>
      <c r="B76" s="130" t="s">
        <v>157</v>
      </c>
      <c r="C76" s="130">
        <f t="shared" ref="C76" si="300">MAX(D75-C75,0)</f>
        <v>0</v>
      </c>
      <c r="D76" s="130">
        <f t="shared" ref="D76" si="301">MAX(E75-D75,0)</f>
        <v>0</v>
      </c>
      <c r="E76" s="130">
        <f t="shared" ref="E76" si="302">MAX(F75-E75,0)</f>
        <v>0</v>
      </c>
      <c r="F76" s="130">
        <f t="shared" ref="F76" si="303">MAX(G75-F75,0)</f>
        <v>0</v>
      </c>
      <c r="G76" s="130">
        <f t="shared" ref="G76" si="304">MAX(H75-G75,0)</f>
        <v>0</v>
      </c>
      <c r="H76" s="130">
        <f t="shared" ref="H76" si="305">MAX(I75-H75,0)</f>
        <v>0</v>
      </c>
      <c r="I76" s="130">
        <f t="shared" ref="I76" si="306">MAX(J75-I75,0)</f>
        <v>0</v>
      </c>
      <c r="J76" s="130">
        <f t="shared" ref="J76" si="307">MAX(K75-J75,0)</f>
        <v>0</v>
      </c>
      <c r="K76" s="130">
        <f t="shared" ref="K76" si="308">MAX(L75-K75,0)</f>
        <v>0</v>
      </c>
      <c r="L76" s="130">
        <f t="shared" ref="L76" si="309">MAX(M75-L75,0)</f>
        <v>0</v>
      </c>
      <c r="M76" s="130">
        <f t="shared" ref="M76" si="310">MAX(N75-M75,0)</f>
        <v>0</v>
      </c>
      <c r="N76" s="130">
        <f t="shared" ref="N76" si="311">MAX(O75-N75,0)</f>
        <v>0</v>
      </c>
      <c r="O76" s="137">
        <f t="shared" ref="O76:O77" si="312">SUM(C76:N76)</f>
        <v>0</v>
      </c>
    </row>
    <row r="77" spans="1:15" ht="15" thickBot="1" x14ac:dyDescent="0.4">
      <c r="A77" s="160"/>
      <c r="B77" s="135" t="s">
        <v>159</v>
      </c>
      <c r="C77" s="135"/>
      <c r="D77" s="135"/>
      <c r="E77" s="135"/>
      <c r="F77" s="135"/>
      <c r="G77" s="135"/>
      <c r="H77" s="135"/>
      <c r="I77" s="135"/>
      <c r="J77" s="135"/>
      <c r="K77" s="135"/>
      <c r="L77" s="135"/>
      <c r="M77" s="135"/>
      <c r="N77" s="136"/>
      <c r="O77">
        <f t="shared" si="312"/>
        <v>0</v>
      </c>
    </row>
    <row r="78" spans="1:15" x14ac:dyDescent="0.35">
      <c r="A78" s="158">
        <v>27</v>
      </c>
      <c r="B78" s="133" t="s">
        <v>156</v>
      </c>
      <c r="C78" s="133"/>
      <c r="D78" s="133"/>
      <c r="E78" s="133"/>
      <c r="F78" s="133"/>
      <c r="G78" s="133"/>
      <c r="H78" s="133"/>
      <c r="I78" s="133"/>
      <c r="J78" s="133"/>
      <c r="K78" s="133"/>
      <c r="L78" s="133"/>
      <c r="M78" s="133"/>
      <c r="N78" s="134"/>
    </row>
    <row r="79" spans="1:15" x14ac:dyDescent="0.35">
      <c r="A79" s="159"/>
      <c r="B79" s="130" t="s">
        <v>157</v>
      </c>
      <c r="C79" s="130">
        <f t="shared" ref="C79" si="313">MAX(D78-C78,0)</f>
        <v>0</v>
      </c>
      <c r="D79" s="130">
        <f t="shared" ref="D79" si="314">MAX(E78-D78,0)</f>
        <v>0</v>
      </c>
      <c r="E79" s="130">
        <f t="shared" ref="E79" si="315">MAX(F78-E78,0)</f>
        <v>0</v>
      </c>
      <c r="F79" s="130">
        <f t="shared" ref="F79" si="316">MAX(G78-F78,0)</f>
        <v>0</v>
      </c>
      <c r="G79" s="130">
        <f t="shared" ref="G79" si="317">MAX(H78-G78,0)</f>
        <v>0</v>
      </c>
      <c r="H79" s="130">
        <f t="shared" ref="H79" si="318">MAX(I78-H78,0)</f>
        <v>0</v>
      </c>
      <c r="I79" s="130">
        <f t="shared" ref="I79" si="319">MAX(J78-I78,0)</f>
        <v>0</v>
      </c>
      <c r="J79" s="130">
        <f t="shared" ref="J79" si="320">MAX(K78-J78,0)</f>
        <v>0</v>
      </c>
      <c r="K79" s="130">
        <f t="shared" ref="K79" si="321">MAX(L78-K78,0)</f>
        <v>0</v>
      </c>
      <c r="L79" s="130">
        <f t="shared" ref="L79" si="322">MAX(M78-L78,0)</f>
        <v>0</v>
      </c>
      <c r="M79" s="130">
        <f t="shared" ref="M79" si="323">MAX(N78-M78,0)</f>
        <v>0</v>
      </c>
      <c r="N79" s="130">
        <f t="shared" ref="N79" si="324">MAX(O78-N78,0)</f>
        <v>0</v>
      </c>
      <c r="O79" s="137">
        <f t="shared" ref="O79:O80" si="325">SUM(C79:N79)</f>
        <v>0</v>
      </c>
    </row>
    <row r="80" spans="1:15" ht="15" thickBot="1" x14ac:dyDescent="0.4">
      <c r="A80" s="160"/>
      <c r="B80" s="135" t="s">
        <v>159</v>
      </c>
      <c r="C80" s="135"/>
      <c r="D80" s="135"/>
      <c r="E80" s="135"/>
      <c r="F80" s="135"/>
      <c r="G80" s="135"/>
      <c r="H80" s="135"/>
      <c r="I80" s="135"/>
      <c r="J80" s="135"/>
      <c r="K80" s="135"/>
      <c r="L80" s="135"/>
      <c r="M80" s="135"/>
      <c r="N80" s="136"/>
      <c r="O80">
        <f t="shared" si="325"/>
        <v>0</v>
      </c>
    </row>
    <row r="81" spans="1:15" x14ac:dyDescent="0.35">
      <c r="A81" s="158">
        <v>28</v>
      </c>
      <c r="B81" s="133" t="s">
        <v>156</v>
      </c>
      <c r="C81" s="133"/>
      <c r="D81" s="133"/>
      <c r="E81" s="133"/>
      <c r="F81" s="133"/>
      <c r="G81" s="133"/>
      <c r="H81" s="133"/>
      <c r="I81" s="133"/>
      <c r="J81" s="133"/>
      <c r="K81" s="133"/>
      <c r="L81" s="133"/>
      <c r="M81" s="133"/>
      <c r="N81" s="134"/>
    </row>
    <row r="82" spans="1:15" x14ac:dyDescent="0.35">
      <c r="A82" s="159"/>
      <c r="B82" s="130" t="s">
        <v>157</v>
      </c>
      <c r="C82" s="130">
        <f t="shared" ref="C82" si="326">MAX(D81-C81,0)</f>
        <v>0</v>
      </c>
      <c r="D82" s="130">
        <f t="shared" ref="D82" si="327">MAX(E81-D81,0)</f>
        <v>0</v>
      </c>
      <c r="E82" s="130">
        <f t="shared" ref="E82" si="328">MAX(F81-E81,0)</f>
        <v>0</v>
      </c>
      <c r="F82" s="130">
        <f t="shared" ref="F82" si="329">MAX(G81-F81,0)</f>
        <v>0</v>
      </c>
      <c r="G82" s="130">
        <f t="shared" ref="G82" si="330">MAX(H81-G81,0)</f>
        <v>0</v>
      </c>
      <c r="H82" s="130">
        <f t="shared" ref="H82" si="331">MAX(I81-H81,0)</f>
        <v>0</v>
      </c>
      <c r="I82" s="130">
        <f t="shared" ref="I82" si="332">MAX(J81-I81,0)</f>
        <v>0</v>
      </c>
      <c r="J82" s="130">
        <f t="shared" ref="J82" si="333">MAX(K81-J81,0)</f>
        <v>0</v>
      </c>
      <c r="K82" s="130">
        <f t="shared" ref="K82" si="334">MAX(L81-K81,0)</f>
        <v>0</v>
      </c>
      <c r="L82" s="130">
        <f t="shared" ref="L82" si="335">MAX(M81-L81,0)</f>
        <v>0</v>
      </c>
      <c r="M82" s="130">
        <f t="shared" ref="M82" si="336">MAX(N81-M81,0)</f>
        <v>0</v>
      </c>
      <c r="N82" s="130">
        <f t="shared" ref="N82" si="337">MAX(O81-N81,0)</f>
        <v>0</v>
      </c>
      <c r="O82" s="137">
        <f t="shared" ref="O82:O83" si="338">SUM(C82:N82)</f>
        <v>0</v>
      </c>
    </row>
    <row r="83" spans="1:15" ht="15" thickBot="1" x14ac:dyDescent="0.4">
      <c r="A83" s="160"/>
      <c r="B83" s="135" t="s">
        <v>159</v>
      </c>
      <c r="C83" s="135"/>
      <c r="D83" s="135"/>
      <c r="E83" s="135"/>
      <c r="F83" s="135"/>
      <c r="G83" s="135"/>
      <c r="H83" s="135"/>
      <c r="I83" s="135"/>
      <c r="J83" s="135"/>
      <c r="K83" s="135"/>
      <c r="L83" s="135"/>
      <c r="M83" s="135"/>
      <c r="N83" s="136"/>
      <c r="O83">
        <f t="shared" si="338"/>
        <v>0</v>
      </c>
    </row>
    <row r="84" spans="1:15" x14ac:dyDescent="0.35">
      <c r="A84" s="158">
        <v>29</v>
      </c>
      <c r="B84" s="133" t="s">
        <v>156</v>
      </c>
      <c r="C84" s="133"/>
      <c r="D84" s="133"/>
      <c r="E84" s="133"/>
      <c r="F84" s="133"/>
      <c r="G84" s="133"/>
      <c r="H84" s="133"/>
      <c r="I84" s="133"/>
      <c r="J84" s="133"/>
      <c r="K84" s="133"/>
      <c r="L84" s="133"/>
      <c r="M84" s="133"/>
      <c r="N84" s="134"/>
    </row>
    <row r="85" spans="1:15" x14ac:dyDescent="0.35">
      <c r="A85" s="159"/>
      <c r="B85" s="130" t="s">
        <v>157</v>
      </c>
      <c r="C85" s="130">
        <f t="shared" ref="C85" si="339">MAX(D84-C84,0)</f>
        <v>0</v>
      </c>
      <c r="D85" s="130">
        <f t="shared" ref="D85" si="340">MAX(E84-D84,0)</f>
        <v>0</v>
      </c>
      <c r="E85" s="130">
        <f t="shared" ref="E85" si="341">MAX(F84-E84,0)</f>
        <v>0</v>
      </c>
      <c r="F85" s="130">
        <f t="shared" ref="F85" si="342">MAX(G84-F84,0)</f>
        <v>0</v>
      </c>
      <c r="G85" s="130">
        <f t="shared" ref="G85" si="343">MAX(H84-G84,0)</f>
        <v>0</v>
      </c>
      <c r="H85" s="130">
        <f t="shared" ref="H85" si="344">MAX(I84-H84,0)</f>
        <v>0</v>
      </c>
      <c r="I85" s="130">
        <f t="shared" ref="I85" si="345">MAX(J84-I84,0)</f>
        <v>0</v>
      </c>
      <c r="J85" s="130">
        <f t="shared" ref="J85" si="346">MAX(K84-J84,0)</f>
        <v>0</v>
      </c>
      <c r="K85" s="130">
        <f t="shared" ref="K85" si="347">MAX(L84-K84,0)</f>
        <v>0</v>
      </c>
      <c r="L85" s="130">
        <f t="shared" ref="L85" si="348">MAX(M84-L84,0)</f>
        <v>0</v>
      </c>
      <c r="M85" s="130">
        <f t="shared" ref="M85" si="349">MAX(N84-M84,0)</f>
        <v>0</v>
      </c>
      <c r="N85" s="130">
        <f t="shared" ref="N85" si="350">MAX(O84-N84,0)</f>
        <v>0</v>
      </c>
      <c r="O85" s="137">
        <f t="shared" ref="O85:O86" si="351">SUM(C85:N85)</f>
        <v>0</v>
      </c>
    </row>
    <row r="86" spans="1:15" ht="15" thickBot="1" x14ac:dyDescent="0.4">
      <c r="A86" s="160"/>
      <c r="B86" s="135" t="s">
        <v>159</v>
      </c>
      <c r="C86" s="135"/>
      <c r="D86" s="135"/>
      <c r="E86" s="135"/>
      <c r="F86" s="135"/>
      <c r="G86" s="135"/>
      <c r="H86" s="135"/>
      <c r="I86" s="135"/>
      <c r="J86" s="135"/>
      <c r="K86" s="135"/>
      <c r="L86" s="135"/>
      <c r="M86" s="135"/>
      <c r="N86" s="136"/>
      <c r="O86">
        <f t="shared" si="351"/>
        <v>0</v>
      </c>
    </row>
    <row r="87" spans="1:15" x14ac:dyDescent="0.35">
      <c r="A87" s="158">
        <v>30</v>
      </c>
      <c r="B87" s="133" t="s">
        <v>156</v>
      </c>
      <c r="C87" s="133"/>
      <c r="D87" s="133"/>
      <c r="E87" s="133"/>
      <c r="F87" s="133"/>
      <c r="G87" s="133"/>
      <c r="H87" s="133"/>
      <c r="I87" s="133"/>
      <c r="J87" s="133"/>
      <c r="K87" s="133"/>
      <c r="L87" s="133"/>
      <c r="M87" s="133"/>
      <c r="N87" s="134"/>
    </row>
    <row r="88" spans="1:15" x14ac:dyDescent="0.35">
      <c r="A88" s="159"/>
      <c r="B88" s="130" t="s">
        <v>157</v>
      </c>
      <c r="C88" s="130">
        <f t="shared" ref="C88" si="352">MAX(D87-C87,0)</f>
        <v>0</v>
      </c>
      <c r="D88" s="130">
        <f t="shared" ref="D88" si="353">MAX(E87-D87,0)</f>
        <v>0</v>
      </c>
      <c r="E88" s="130">
        <f t="shared" ref="E88" si="354">MAX(F87-E87,0)</f>
        <v>0</v>
      </c>
      <c r="F88" s="130">
        <f t="shared" ref="F88" si="355">MAX(G87-F87,0)</f>
        <v>0</v>
      </c>
      <c r="G88" s="130">
        <f t="shared" ref="G88" si="356">MAX(H87-G87,0)</f>
        <v>0</v>
      </c>
      <c r="H88" s="130">
        <f t="shared" ref="H88" si="357">MAX(I87-H87,0)</f>
        <v>0</v>
      </c>
      <c r="I88" s="130">
        <f t="shared" ref="I88" si="358">MAX(J87-I87,0)</f>
        <v>0</v>
      </c>
      <c r="J88" s="130">
        <f t="shared" ref="J88" si="359">MAX(K87-J87,0)</f>
        <v>0</v>
      </c>
      <c r="K88" s="130">
        <f t="shared" ref="K88" si="360">MAX(L87-K87,0)</f>
        <v>0</v>
      </c>
      <c r="L88" s="130">
        <f t="shared" ref="L88" si="361">MAX(M87-L87,0)</f>
        <v>0</v>
      </c>
      <c r="M88" s="130">
        <f t="shared" ref="M88" si="362">MAX(N87-M87,0)</f>
        <v>0</v>
      </c>
      <c r="N88" s="130">
        <f t="shared" ref="N88" si="363">MAX(O87-N87,0)</f>
        <v>0</v>
      </c>
      <c r="O88" s="137">
        <f t="shared" ref="O88:O89" si="364">SUM(C88:N88)</f>
        <v>0</v>
      </c>
    </row>
    <row r="89" spans="1:15" ht="15" thickBot="1" x14ac:dyDescent="0.4">
      <c r="A89" s="160"/>
      <c r="B89" s="135" t="s">
        <v>159</v>
      </c>
      <c r="C89" s="135"/>
      <c r="D89" s="135"/>
      <c r="E89" s="135"/>
      <c r="F89" s="135"/>
      <c r="G89" s="135"/>
      <c r="H89" s="135"/>
      <c r="I89" s="135"/>
      <c r="J89" s="135"/>
      <c r="K89" s="135"/>
      <c r="L89" s="135"/>
      <c r="M89" s="135"/>
      <c r="N89" s="136"/>
      <c r="O89">
        <f t="shared" si="364"/>
        <v>0</v>
      </c>
    </row>
    <row r="90" spans="1:15" x14ac:dyDescent="0.35">
      <c r="A90" s="158">
        <v>31</v>
      </c>
      <c r="B90" s="133" t="s">
        <v>156</v>
      </c>
      <c r="C90" s="133"/>
      <c r="D90" s="133"/>
      <c r="E90" s="133"/>
      <c r="F90" s="133"/>
      <c r="G90" s="133"/>
      <c r="H90" s="133"/>
      <c r="I90" s="133"/>
      <c r="J90" s="133"/>
      <c r="K90" s="133"/>
      <c r="L90" s="133"/>
      <c r="M90" s="133"/>
      <c r="N90" s="134"/>
    </row>
    <row r="91" spans="1:15" x14ac:dyDescent="0.35">
      <c r="A91" s="159"/>
      <c r="B91" s="130" t="s">
        <v>157</v>
      </c>
      <c r="C91" s="130">
        <f t="shared" ref="C91" si="365">MAX(D90-C90,0)</f>
        <v>0</v>
      </c>
      <c r="D91" s="130">
        <f t="shared" ref="D91" si="366">MAX(E90-D90,0)</f>
        <v>0</v>
      </c>
      <c r="E91" s="130">
        <f t="shared" ref="E91" si="367">MAX(F90-E90,0)</f>
        <v>0</v>
      </c>
      <c r="F91" s="130">
        <f t="shared" ref="F91" si="368">MAX(G90-F90,0)</f>
        <v>0</v>
      </c>
      <c r="G91" s="130">
        <f t="shared" ref="G91" si="369">MAX(H90-G90,0)</f>
        <v>0</v>
      </c>
      <c r="H91" s="130">
        <f t="shared" ref="H91" si="370">MAX(I90-H90,0)</f>
        <v>0</v>
      </c>
      <c r="I91" s="130">
        <f t="shared" ref="I91" si="371">MAX(J90-I90,0)</f>
        <v>0</v>
      </c>
      <c r="J91" s="130">
        <f t="shared" ref="J91" si="372">MAX(K90-J90,0)</f>
        <v>0</v>
      </c>
      <c r="K91" s="130">
        <f t="shared" ref="K91" si="373">MAX(L90-K90,0)</f>
        <v>0</v>
      </c>
      <c r="L91" s="130">
        <f t="shared" ref="L91" si="374">MAX(M90-L90,0)</f>
        <v>0</v>
      </c>
      <c r="M91" s="130">
        <f t="shared" ref="M91" si="375">MAX(N90-M90,0)</f>
        <v>0</v>
      </c>
      <c r="N91" s="130">
        <f t="shared" ref="N91" si="376">MAX(O90-N90,0)</f>
        <v>0</v>
      </c>
      <c r="O91" s="137">
        <f t="shared" ref="O91:O92" si="377">SUM(C91:N91)</f>
        <v>0</v>
      </c>
    </row>
    <row r="92" spans="1:15" ht="15" thickBot="1" x14ac:dyDescent="0.4">
      <c r="A92" s="160"/>
      <c r="B92" s="135" t="s">
        <v>159</v>
      </c>
      <c r="C92" s="135"/>
      <c r="D92" s="135"/>
      <c r="E92" s="135"/>
      <c r="F92" s="135"/>
      <c r="G92" s="135"/>
      <c r="H92" s="135"/>
      <c r="I92" s="135"/>
      <c r="J92" s="135"/>
      <c r="K92" s="135"/>
      <c r="L92" s="135"/>
      <c r="M92" s="135"/>
      <c r="N92" s="136"/>
      <c r="O92">
        <f t="shared" si="377"/>
        <v>0</v>
      </c>
    </row>
    <row r="93" spans="1:15" x14ac:dyDescent="0.35">
      <c r="A93" s="158">
        <v>32</v>
      </c>
      <c r="B93" s="133" t="s">
        <v>156</v>
      </c>
      <c r="C93" s="133"/>
      <c r="D93" s="133"/>
      <c r="E93" s="133"/>
      <c r="F93" s="133"/>
      <c r="G93" s="133"/>
      <c r="H93" s="133"/>
      <c r="I93" s="133"/>
      <c r="J93" s="133"/>
      <c r="K93" s="133"/>
      <c r="L93" s="133"/>
      <c r="M93" s="133"/>
      <c r="N93" s="134"/>
    </row>
    <row r="94" spans="1:15" x14ac:dyDescent="0.35">
      <c r="A94" s="159"/>
      <c r="B94" s="130" t="s">
        <v>157</v>
      </c>
      <c r="C94" s="130">
        <f t="shared" ref="C94" si="378">MAX(D93-C93,0)</f>
        <v>0</v>
      </c>
      <c r="D94" s="130">
        <f t="shared" ref="D94" si="379">MAX(E93-D93,0)</f>
        <v>0</v>
      </c>
      <c r="E94" s="130">
        <f t="shared" ref="E94" si="380">MAX(F93-E93,0)</f>
        <v>0</v>
      </c>
      <c r="F94" s="130">
        <f t="shared" ref="F94" si="381">MAX(G93-F93,0)</f>
        <v>0</v>
      </c>
      <c r="G94" s="130">
        <f t="shared" ref="G94" si="382">MAX(H93-G93,0)</f>
        <v>0</v>
      </c>
      <c r="H94" s="130">
        <f t="shared" ref="H94" si="383">MAX(I93-H93,0)</f>
        <v>0</v>
      </c>
      <c r="I94" s="130">
        <f t="shared" ref="I94" si="384">MAX(J93-I93,0)</f>
        <v>0</v>
      </c>
      <c r="J94" s="130">
        <f t="shared" ref="J94" si="385">MAX(K93-J93,0)</f>
        <v>0</v>
      </c>
      <c r="K94" s="130">
        <f t="shared" ref="K94" si="386">MAX(L93-K93,0)</f>
        <v>0</v>
      </c>
      <c r="L94" s="130">
        <f t="shared" ref="L94" si="387">MAX(M93-L93,0)</f>
        <v>0</v>
      </c>
      <c r="M94" s="130">
        <f t="shared" ref="M94" si="388">MAX(N93-M93,0)</f>
        <v>0</v>
      </c>
      <c r="N94" s="130">
        <f t="shared" ref="N94" si="389">MAX(O93-N93,0)</f>
        <v>0</v>
      </c>
      <c r="O94" s="137">
        <f t="shared" ref="O94:O95" si="390">SUM(C94:N94)</f>
        <v>0</v>
      </c>
    </row>
    <row r="95" spans="1:15" ht="15" thickBot="1" x14ac:dyDescent="0.4">
      <c r="A95" s="160"/>
      <c r="B95" s="135" t="s">
        <v>159</v>
      </c>
      <c r="C95" s="135"/>
      <c r="D95" s="135"/>
      <c r="E95" s="135"/>
      <c r="F95" s="135"/>
      <c r="G95" s="135"/>
      <c r="H95" s="135"/>
      <c r="I95" s="135"/>
      <c r="J95" s="135"/>
      <c r="K95" s="135"/>
      <c r="L95" s="135"/>
      <c r="M95" s="135"/>
      <c r="N95" s="136"/>
      <c r="O95">
        <f t="shared" si="390"/>
        <v>0</v>
      </c>
    </row>
    <row r="96" spans="1:15" x14ac:dyDescent="0.35">
      <c r="A96" s="158">
        <v>33</v>
      </c>
      <c r="B96" s="133" t="s">
        <v>156</v>
      </c>
      <c r="C96" s="133"/>
      <c r="D96" s="133"/>
      <c r="E96" s="133"/>
      <c r="F96" s="133"/>
      <c r="G96" s="133"/>
      <c r="H96" s="133"/>
      <c r="I96" s="133"/>
      <c r="J96" s="133"/>
      <c r="K96" s="133"/>
      <c r="L96" s="133"/>
      <c r="M96" s="133"/>
      <c r="N96" s="134"/>
    </row>
    <row r="97" spans="1:15" x14ac:dyDescent="0.35">
      <c r="A97" s="159"/>
      <c r="B97" s="130" t="s">
        <v>157</v>
      </c>
      <c r="C97" s="130">
        <f t="shared" ref="C97" si="391">MAX(D96-C96,0)</f>
        <v>0</v>
      </c>
      <c r="D97" s="130">
        <f t="shared" ref="D97" si="392">MAX(E96-D96,0)</f>
        <v>0</v>
      </c>
      <c r="E97" s="130">
        <f t="shared" ref="E97" si="393">MAX(F96-E96,0)</f>
        <v>0</v>
      </c>
      <c r="F97" s="130">
        <f t="shared" ref="F97" si="394">MAX(G96-F96,0)</f>
        <v>0</v>
      </c>
      <c r="G97" s="130">
        <f t="shared" ref="G97" si="395">MAX(H96-G96,0)</f>
        <v>0</v>
      </c>
      <c r="H97" s="130">
        <f t="shared" ref="H97" si="396">MAX(I96-H96,0)</f>
        <v>0</v>
      </c>
      <c r="I97" s="130">
        <f t="shared" ref="I97" si="397">MAX(J96-I96,0)</f>
        <v>0</v>
      </c>
      <c r="J97" s="130">
        <f t="shared" ref="J97" si="398">MAX(K96-J96,0)</f>
        <v>0</v>
      </c>
      <c r="K97" s="130">
        <f t="shared" ref="K97" si="399">MAX(L96-K96,0)</f>
        <v>0</v>
      </c>
      <c r="L97" s="130">
        <f t="shared" ref="L97" si="400">MAX(M96-L96,0)</f>
        <v>0</v>
      </c>
      <c r="M97" s="130">
        <f t="shared" ref="M97" si="401">MAX(N96-M96,0)</f>
        <v>0</v>
      </c>
      <c r="N97" s="130">
        <f t="shared" ref="N97" si="402">MAX(O96-N96,0)</f>
        <v>0</v>
      </c>
      <c r="O97" s="137">
        <f t="shared" ref="O97:O98" si="403">SUM(C97:N97)</f>
        <v>0</v>
      </c>
    </row>
    <row r="98" spans="1:15" ht="15" thickBot="1" x14ac:dyDescent="0.4">
      <c r="A98" s="160"/>
      <c r="B98" s="135" t="s">
        <v>159</v>
      </c>
      <c r="C98" s="135"/>
      <c r="D98" s="135"/>
      <c r="E98" s="135"/>
      <c r="F98" s="135"/>
      <c r="G98" s="135"/>
      <c r="H98" s="135"/>
      <c r="I98" s="135"/>
      <c r="J98" s="135"/>
      <c r="K98" s="135"/>
      <c r="L98" s="135"/>
      <c r="M98" s="135"/>
      <c r="N98" s="136"/>
      <c r="O98">
        <f t="shared" si="403"/>
        <v>0</v>
      </c>
    </row>
    <row r="99" spans="1:15" x14ac:dyDescent="0.35">
      <c r="A99" s="158">
        <v>34</v>
      </c>
      <c r="B99" s="133" t="s">
        <v>156</v>
      </c>
      <c r="C99" s="133"/>
      <c r="D99" s="133"/>
      <c r="E99" s="133"/>
      <c r="F99" s="133"/>
      <c r="G99" s="133"/>
      <c r="H99" s="133"/>
      <c r="I99" s="133"/>
      <c r="J99" s="133"/>
      <c r="K99" s="133"/>
      <c r="L99" s="133"/>
      <c r="M99" s="133"/>
      <c r="N99" s="134"/>
    </row>
    <row r="100" spans="1:15" x14ac:dyDescent="0.35">
      <c r="A100" s="159"/>
      <c r="B100" s="130" t="s">
        <v>157</v>
      </c>
      <c r="C100" s="130">
        <f t="shared" ref="C100" si="404">MAX(D99-C99,0)</f>
        <v>0</v>
      </c>
      <c r="D100" s="130">
        <f t="shared" ref="D100" si="405">MAX(E99-D99,0)</f>
        <v>0</v>
      </c>
      <c r="E100" s="130">
        <f t="shared" ref="E100" si="406">MAX(F99-E99,0)</f>
        <v>0</v>
      </c>
      <c r="F100" s="130">
        <f t="shared" ref="F100" si="407">MAX(G99-F99,0)</f>
        <v>0</v>
      </c>
      <c r="G100" s="130">
        <f t="shared" ref="G100" si="408">MAX(H99-G99,0)</f>
        <v>0</v>
      </c>
      <c r="H100" s="130">
        <f t="shared" ref="H100" si="409">MAX(I99-H99,0)</f>
        <v>0</v>
      </c>
      <c r="I100" s="130">
        <f t="shared" ref="I100" si="410">MAX(J99-I99,0)</f>
        <v>0</v>
      </c>
      <c r="J100" s="130">
        <f t="shared" ref="J100" si="411">MAX(K99-J99,0)</f>
        <v>0</v>
      </c>
      <c r="K100" s="130">
        <f t="shared" ref="K100" si="412">MAX(L99-K99,0)</f>
        <v>0</v>
      </c>
      <c r="L100" s="130">
        <f t="shared" ref="L100" si="413">MAX(M99-L99,0)</f>
        <v>0</v>
      </c>
      <c r="M100" s="130">
        <f t="shared" ref="M100" si="414">MAX(N99-M99,0)</f>
        <v>0</v>
      </c>
      <c r="N100" s="130">
        <f t="shared" ref="N100" si="415">MAX(O99-N99,0)</f>
        <v>0</v>
      </c>
      <c r="O100" s="137">
        <f t="shared" ref="O100:O101" si="416">SUM(C100:N100)</f>
        <v>0</v>
      </c>
    </row>
    <row r="101" spans="1:15" ht="15" thickBot="1" x14ac:dyDescent="0.4">
      <c r="A101" s="160"/>
      <c r="B101" s="135" t="s">
        <v>159</v>
      </c>
      <c r="C101" s="135"/>
      <c r="D101" s="135"/>
      <c r="E101" s="135"/>
      <c r="F101" s="135"/>
      <c r="G101" s="135"/>
      <c r="H101" s="135"/>
      <c r="I101" s="135"/>
      <c r="J101" s="135"/>
      <c r="K101" s="135"/>
      <c r="L101" s="135"/>
      <c r="M101" s="135"/>
      <c r="N101" s="136"/>
      <c r="O101">
        <f t="shared" si="416"/>
        <v>0</v>
      </c>
    </row>
    <row r="102" spans="1:15" x14ac:dyDescent="0.35">
      <c r="A102" s="158">
        <v>35</v>
      </c>
      <c r="B102" s="133" t="s">
        <v>156</v>
      </c>
      <c r="C102" s="133"/>
      <c r="D102" s="133"/>
      <c r="E102" s="133"/>
      <c r="F102" s="133"/>
      <c r="G102" s="133"/>
      <c r="H102" s="133"/>
      <c r="I102" s="133"/>
      <c r="J102" s="133"/>
      <c r="K102" s="133"/>
      <c r="L102" s="133"/>
      <c r="M102" s="133"/>
      <c r="N102" s="134"/>
    </row>
    <row r="103" spans="1:15" x14ac:dyDescent="0.35">
      <c r="A103" s="159"/>
      <c r="B103" s="130" t="s">
        <v>157</v>
      </c>
      <c r="C103" s="130">
        <f t="shared" ref="C103" si="417">MAX(D102-C102,0)</f>
        <v>0</v>
      </c>
      <c r="D103" s="130">
        <f t="shared" ref="D103" si="418">MAX(E102-D102,0)</f>
        <v>0</v>
      </c>
      <c r="E103" s="130">
        <f t="shared" ref="E103" si="419">MAX(F102-E102,0)</f>
        <v>0</v>
      </c>
      <c r="F103" s="130">
        <f t="shared" ref="F103" si="420">MAX(G102-F102,0)</f>
        <v>0</v>
      </c>
      <c r="G103" s="130">
        <f t="shared" ref="G103" si="421">MAX(H102-G102,0)</f>
        <v>0</v>
      </c>
      <c r="H103" s="130">
        <f t="shared" ref="H103" si="422">MAX(I102-H102,0)</f>
        <v>0</v>
      </c>
      <c r="I103" s="130">
        <f t="shared" ref="I103" si="423">MAX(J102-I102,0)</f>
        <v>0</v>
      </c>
      <c r="J103" s="130">
        <f t="shared" ref="J103" si="424">MAX(K102-J102,0)</f>
        <v>0</v>
      </c>
      <c r="K103" s="130">
        <f t="shared" ref="K103" si="425">MAX(L102-K102,0)</f>
        <v>0</v>
      </c>
      <c r="L103" s="130">
        <f t="shared" ref="L103" si="426">MAX(M102-L102,0)</f>
        <v>0</v>
      </c>
      <c r="M103" s="130">
        <f t="shared" ref="M103" si="427">MAX(N102-M102,0)</f>
        <v>0</v>
      </c>
      <c r="N103" s="130">
        <f t="shared" ref="N103" si="428">MAX(O102-N102,0)</f>
        <v>0</v>
      </c>
      <c r="O103" s="137">
        <f t="shared" ref="O103:O104" si="429">SUM(C103:N103)</f>
        <v>0</v>
      </c>
    </row>
    <row r="104" spans="1:15" ht="15" thickBot="1" x14ac:dyDescent="0.4">
      <c r="A104" s="160"/>
      <c r="B104" s="135" t="s">
        <v>159</v>
      </c>
      <c r="C104" s="135"/>
      <c r="D104" s="135"/>
      <c r="E104" s="135"/>
      <c r="F104" s="135"/>
      <c r="G104" s="135"/>
      <c r="H104" s="135"/>
      <c r="I104" s="135"/>
      <c r="J104" s="135"/>
      <c r="K104" s="135"/>
      <c r="L104" s="135"/>
      <c r="M104" s="135"/>
      <c r="N104" s="136"/>
      <c r="O104">
        <f t="shared" si="429"/>
        <v>0</v>
      </c>
    </row>
    <row r="105" spans="1:15" x14ac:dyDescent="0.35">
      <c r="A105" s="158">
        <v>36</v>
      </c>
      <c r="B105" s="133" t="s">
        <v>156</v>
      </c>
      <c r="C105" s="133"/>
      <c r="D105" s="133"/>
      <c r="E105" s="133"/>
      <c r="F105" s="133"/>
      <c r="G105" s="133"/>
      <c r="H105" s="133"/>
      <c r="I105" s="133"/>
      <c r="J105" s="133"/>
      <c r="K105" s="133"/>
      <c r="L105" s="133"/>
      <c r="M105" s="133"/>
      <c r="N105" s="134"/>
    </row>
    <row r="106" spans="1:15" x14ac:dyDescent="0.35">
      <c r="A106" s="159"/>
      <c r="B106" s="130" t="s">
        <v>157</v>
      </c>
      <c r="C106" s="130">
        <f t="shared" ref="C106" si="430">MAX(D105-C105,0)</f>
        <v>0</v>
      </c>
      <c r="D106" s="130">
        <f t="shared" ref="D106" si="431">MAX(E105-D105,0)</f>
        <v>0</v>
      </c>
      <c r="E106" s="130">
        <f t="shared" ref="E106" si="432">MAX(F105-E105,0)</f>
        <v>0</v>
      </c>
      <c r="F106" s="130">
        <f t="shared" ref="F106" si="433">MAX(G105-F105,0)</f>
        <v>0</v>
      </c>
      <c r="G106" s="130">
        <f t="shared" ref="G106" si="434">MAX(H105-G105,0)</f>
        <v>0</v>
      </c>
      <c r="H106" s="130">
        <f t="shared" ref="H106" si="435">MAX(I105-H105,0)</f>
        <v>0</v>
      </c>
      <c r="I106" s="130">
        <f t="shared" ref="I106" si="436">MAX(J105-I105,0)</f>
        <v>0</v>
      </c>
      <c r="J106" s="130">
        <f t="shared" ref="J106" si="437">MAX(K105-J105,0)</f>
        <v>0</v>
      </c>
      <c r="K106" s="130">
        <f t="shared" ref="K106" si="438">MAX(L105-K105,0)</f>
        <v>0</v>
      </c>
      <c r="L106" s="130">
        <f t="shared" ref="L106" si="439">MAX(M105-L105,0)</f>
        <v>0</v>
      </c>
      <c r="M106" s="130">
        <f t="shared" ref="M106" si="440">MAX(N105-M105,0)</f>
        <v>0</v>
      </c>
      <c r="N106" s="130">
        <f t="shared" ref="N106" si="441">MAX(O105-N105,0)</f>
        <v>0</v>
      </c>
      <c r="O106" s="137">
        <f t="shared" ref="O106:O107" si="442">SUM(C106:N106)</f>
        <v>0</v>
      </c>
    </row>
    <row r="107" spans="1:15" ht="15" thickBot="1" x14ac:dyDescent="0.4">
      <c r="A107" s="160"/>
      <c r="B107" s="135" t="s">
        <v>159</v>
      </c>
      <c r="C107" s="135"/>
      <c r="D107" s="135"/>
      <c r="E107" s="135"/>
      <c r="F107" s="135"/>
      <c r="G107" s="135"/>
      <c r="H107" s="135"/>
      <c r="I107" s="135"/>
      <c r="J107" s="135"/>
      <c r="K107" s="135"/>
      <c r="L107" s="135"/>
      <c r="M107" s="135"/>
      <c r="N107" s="136"/>
      <c r="O107">
        <f t="shared" si="442"/>
        <v>0</v>
      </c>
    </row>
    <row r="108" spans="1:15" x14ac:dyDescent="0.35">
      <c r="A108" s="158">
        <v>37</v>
      </c>
      <c r="B108" s="133" t="s">
        <v>156</v>
      </c>
      <c r="C108" s="133"/>
      <c r="D108" s="133"/>
      <c r="E108" s="133"/>
      <c r="F108" s="133"/>
      <c r="G108" s="133"/>
      <c r="H108" s="133"/>
      <c r="I108" s="133"/>
      <c r="J108" s="133"/>
      <c r="K108" s="133"/>
      <c r="L108" s="133"/>
      <c r="M108" s="133"/>
      <c r="N108" s="134"/>
    </row>
    <row r="109" spans="1:15" x14ac:dyDescent="0.35">
      <c r="A109" s="159"/>
      <c r="B109" s="130" t="s">
        <v>157</v>
      </c>
      <c r="C109" s="130">
        <f t="shared" ref="C109" si="443">MAX(D108-C108,0)</f>
        <v>0</v>
      </c>
      <c r="D109" s="130">
        <f t="shared" ref="D109" si="444">MAX(E108-D108,0)</f>
        <v>0</v>
      </c>
      <c r="E109" s="130">
        <f t="shared" ref="E109" si="445">MAX(F108-E108,0)</f>
        <v>0</v>
      </c>
      <c r="F109" s="130">
        <f t="shared" ref="F109" si="446">MAX(G108-F108,0)</f>
        <v>0</v>
      </c>
      <c r="G109" s="130">
        <f t="shared" ref="G109" si="447">MAX(H108-G108,0)</f>
        <v>0</v>
      </c>
      <c r="H109" s="130">
        <f t="shared" ref="H109" si="448">MAX(I108-H108,0)</f>
        <v>0</v>
      </c>
      <c r="I109" s="130">
        <f t="shared" ref="I109" si="449">MAX(J108-I108,0)</f>
        <v>0</v>
      </c>
      <c r="J109" s="130">
        <f t="shared" ref="J109" si="450">MAX(K108-J108,0)</f>
        <v>0</v>
      </c>
      <c r="K109" s="130">
        <f t="shared" ref="K109" si="451">MAX(L108-K108,0)</f>
        <v>0</v>
      </c>
      <c r="L109" s="130">
        <f t="shared" ref="L109" si="452">MAX(M108-L108,0)</f>
        <v>0</v>
      </c>
      <c r="M109" s="130">
        <f t="shared" ref="M109" si="453">MAX(N108-M108,0)</f>
        <v>0</v>
      </c>
      <c r="N109" s="130">
        <f t="shared" ref="N109" si="454">MAX(O108-N108,0)</f>
        <v>0</v>
      </c>
      <c r="O109" s="137">
        <f t="shared" ref="O109:O110" si="455">SUM(C109:N109)</f>
        <v>0</v>
      </c>
    </row>
    <row r="110" spans="1:15" ht="15" thickBot="1" x14ac:dyDescent="0.4">
      <c r="A110" s="160"/>
      <c r="B110" s="135" t="s">
        <v>159</v>
      </c>
      <c r="C110" s="135"/>
      <c r="D110" s="135"/>
      <c r="E110" s="135"/>
      <c r="F110" s="135"/>
      <c r="G110" s="135"/>
      <c r="H110" s="135"/>
      <c r="I110" s="135"/>
      <c r="J110" s="135"/>
      <c r="K110" s="135"/>
      <c r="L110" s="135"/>
      <c r="M110" s="135"/>
      <c r="N110" s="136"/>
      <c r="O110">
        <f t="shared" si="455"/>
        <v>0</v>
      </c>
    </row>
    <row r="111" spans="1:15" x14ac:dyDescent="0.35">
      <c r="A111" s="158">
        <v>38</v>
      </c>
      <c r="B111" s="133" t="s">
        <v>156</v>
      </c>
      <c r="C111" s="133"/>
      <c r="D111" s="133"/>
      <c r="E111" s="133"/>
      <c r="F111" s="133"/>
      <c r="G111" s="133"/>
      <c r="H111" s="133"/>
      <c r="I111" s="133"/>
      <c r="J111" s="133"/>
      <c r="K111" s="133"/>
      <c r="L111" s="133"/>
      <c r="M111" s="133"/>
      <c r="N111" s="134"/>
    </row>
    <row r="112" spans="1:15" x14ac:dyDescent="0.35">
      <c r="A112" s="159"/>
      <c r="B112" s="130" t="s">
        <v>157</v>
      </c>
      <c r="C112" s="130">
        <f t="shared" ref="C112" si="456">MAX(D111-C111,0)</f>
        <v>0</v>
      </c>
      <c r="D112" s="130">
        <f t="shared" ref="D112" si="457">MAX(E111-D111,0)</f>
        <v>0</v>
      </c>
      <c r="E112" s="130">
        <f t="shared" ref="E112" si="458">MAX(F111-E111,0)</f>
        <v>0</v>
      </c>
      <c r="F112" s="130">
        <f t="shared" ref="F112" si="459">MAX(G111-F111,0)</f>
        <v>0</v>
      </c>
      <c r="G112" s="130">
        <f t="shared" ref="G112" si="460">MAX(H111-G111,0)</f>
        <v>0</v>
      </c>
      <c r="H112" s="130">
        <f t="shared" ref="H112" si="461">MAX(I111-H111,0)</f>
        <v>0</v>
      </c>
      <c r="I112" s="130">
        <f t="shared" ref="I112" si="462">MAX(J111-I111,0)</f>
        <v>0</v>
      </c>
      <c r="J112" s="130">
        <f t="shared" ref="J112" si="463">MAX(K111-J111,0)</f>
        <v>0</v>
      </c>
      <c r="K112" s="130">
        <f t="shared" ref="K112" si="464">MAX(L111-K111,0)</f>
        <v>0</v>
      </c>
      <c r="L112" s="130">
        <f t="shared" ref="L112" si="465">MAX(M111-L111,0)</f>
        <v>0</v>
      </c>
      <c r="M112" s="130">
        <f t="shared" ref="M112" si="466">MAX(N111-M111,0)</f>
        <v>0</v>
      </c>
      <c r="N112" s="130">
        <f t="shared" ref="N112" si="467">MAX(O111-N111,0)</f>
        <v>0</v>
      </c>
      <c r="O112" s="137">
        <f t="shared" ref="O112:O113" si="468">SUM(C112:N112)</f>
        <v>0</v>
      </c>
    </row>
    <row r="113" spans="1:15" ht="15" thickBot="1" x14ac:dyDescent="0.4">
      <c r="A113" s="160"/>
      <c r="B113" s="135" t="s">
        <v>159</v>
      </c>
      <c r="C113" s="135"/>
      <c r="D113" s="135"/>
      <c r="E113" s="135"/>
      <c r="F113" s="135"/>
      <c r="G113" s="135"/>
      <c r="H113" s="135"/>
      <c r="I113" s="135"/>
      <c r="J113" s="135"/>
      <c r="K113" s="135"/>
      <c r="L113" s="135"/>
      <c r="M113" s="135"/>
      <c r="N113" s="136"/>
      <c r="O113">
        <f t="shared" si="468"/>
        <v>0</v>
      </c>
    </row>
    <row r="114" spans="1:15" x14ac:dyDescent="0.35">
      <c r="A114" s="158">
        <v>39</v>
      </c>
      <c r="B114" s="133" t="s">
        <v>156</v>
      </c>
      <c r="C114" s="133"/>
      <c r="D114" s="133"/>
      <c r="E114" s="133"/>
      <c r="F114" s="133"/>
      <c r="G114" s="133"/>
      <c r="H114" s="133"/>
      <c r="I114" s="133"/>
      <c r="J114" s="133"/>
      <c r="K114" s="133"/>
      <c r="L114" s="133"/>
      <c r="M114" s="133"/>
      <c r="N114" s="134"/>
    </row>
    <row r="115" spans="1:15" x14ac:dyDescent="0.35">
      <c r="A115" s="159"/>
      <c r="B115" s="130" t="s">
        <v>157</v>
      </c>
      <c r="C115" s="130">
        <f t="shared" ref="C115" si="469">MAX(D114-C114,0)</f>
        <v>0</v>
      </c>
      <c r="D115" s="130">
        <f t="shared" ref="D115" si="470">MAX(E114-D114,0)</f>
        <v>0</v>
      </c>
      <c r="E115" s="130">
        <f t="shared" ref="E115" si="471">MAX(F114-E114,0)</f>
        <v>0</v>
      </c>
      <c r="F115" s="130">
        <f t="shared" ref="F115" si="472">MAX(G114-F114,0)</f>
        <v>0</v>
      </c>
      <c r="G115" s="130">
        <f t="shared" ref="G115" si="473">MAX(H114-G114,0)</f>
        <v>0</v>
      </c>
      <c r="H115" s="130">
        <f t="shared" ref="H115" si="474">MAX(I114-H114,0)</f>
        <v>0</v>
      </c>
      <c r="I115" s="130">
        <f t="shared" ref="I115" si="475">MAX(J114-I114,0)</f>
        <v>0</v>
      </c>
      <c r="J115" s="130">
        <f t="shared" ref="J115" si="476">MAX(K114-J114,0)</f>
        <v>0</v>
      </c>
      <c r="K115" s="130">
        <f t="shared" ref="K115" si="477">MAX(L114-K114,0)</f>
        <v>0</v>
      </c>
      <c r="L115" s="130">
        <f t="shared" ref="L115" si="478">MAX(M114-L114,0)</f>
        <v>0</v>
      </c>
      <c r="M115" s="130">
        <f t="shared" ref="M115" si="479">MAX(N114-M114,0)</f>
        <v>0</v>
      </c>
      <c r="N115" s="130">
        <f t="shared" ref="N115" si="480">MAX(O114-N114,0)</f>
        <v>0</v>
      </c>
      <c r="O115" s="137">
        <f t="shared" ref="O115:O116" si="481">SUM(C115:N115)</f>
        <v>0</v>
      </c>
    </row>
    <row r="116" spans="1:15" ht="15" thickBot="1" x14ac:dyDescent="0.4">
      <c r="A116" s="160"/>
      <c r="B116" s="135" t="s">
        <v>159</v>
      </c>
      <c r="C116" s="135"/>
      <c r="D116" s="135"/>
      <c r="E116" s="135"/>
      <c r="F116" s="135"/>
      <c r="G116" s="135"/>
      <c r="H116" s="135"/>
      <c r="I116" s="135"/>
      <c r="J116" s="135"/>
      <c r="K116" s="135"/>
      <c r="L116" s="135"/>
      <c r="M116" s="135"/>
      <c r="N116" s="136"/>
      <c r="O116">
        <f t="shared" si="481"/>
        <v>0</v>
      </c>
    </row>
    <row r="117" spans="1:15" x14ac:dyDescent="0.35">
      <c r="A117" s="158">
        <v>40</v>
      </c>
      <c r="B117" s="133" t="s">
        <v>156</v>
      </c>
      <c r="C117" s="133"/>
      <c r="D117" s="133"/>
      <c r="E117" s="133"/>
      <c r="F117" s="133"/>
      <c r="G117" s="133"/>
      <c r="H117" s="133"/>
      <c r="I117" s="133"/>
      <c r="J117" s="133"/>
      <c r="K117" s="133"/>
      <c r="L117" s="133"/>
      <c r="M117" s="133"/>
      <c r="N117" s="134"/>
    </row>
    <row r="118" spans="1:15" x14ac:dyDescent="0.35">
      <c r="A118" s="159"/>
      <c r="B118" s="130" t="s">
        <v>157</v>
      </c>
      <c r="C118" s="130">
        <f t="shared" ref="C118" si="482">MAX(D117-C117,0)</f>
        <v>0</v>
      </c>
      <c r="D118" s="130">
        <f t="shared" ref="D118" si="483">MAX(E117-D117,0)</f>
        <v>0</v>
      </c>
      <c r="E118" s="130">
        <f t="shared" ref="E118" si="484">MAX(F117-E117,0)</f>
        <v>0</v>
      </c>
      <c r="F118" s="130">
        <f t="shared" ref="F118" si="485">MAX(G117-F117,0)</f>
        <v>0</v>
      </c>
      <c r="G118" s="130">
        <f t="shared" ref="G118" si="486">MAX(H117-G117,0)</f>
        <v>0</v>
      </c>
      <c r="H118" s="130">
        <f t="shared" ref="H118" si="487">MAX(I117-H117,0)</f>
        <v>0</v>
      </c>
      <c r="I118" s="130">
        <f t="shared" ref="I118" si="488">MAX(J117-I117,0)</f>
        <v>0</v>
      </c>
      <c r="J118" s="130">
        <f t="shared" ref="J118" si="489">MAX(K117-J117,0)</f>
        <v>0</v>
      </c>
      <c r="K118" s="130">
        <f t="shared" ref="K118" si="490">MAX(L117-K117,0)</f>
        <v>0</v>
      </c>
      <c r="L118" s="130">
        <f t="shared" ref="L118" si="491">MAX(M117-L117,0)</f>
        <v>0</v>
      </c>
      <c r="M118" s="130">
        <f t="shared" ref="M118" si="492">MAX(N117-M117,0)</f>
        <v>0</v>
      </c>
      <c r="N118" s="130">
        <f t="shared" ref="N118" si="493">MAX(O117-N117,0)</f>
        <v>0</v>
      </c>
      <c r="O118" s="137">
        <f t="shared" ref="O118:O119" si="494">SUM(C118:N118)</f>
        <v>0</v>
      </c>
    </row>
    <row r="119" spans="1:15" ht="15" thickBot="1" x14ac:dyDescent="0.4">
      <c r="A119" s="160"/>
      <c r="B119" s="135" t="s">
        <v>159</v>
      </c>
      <c r="C119" s="135"/>
      <c r="D119" s="135"/>
      <c r="E119" s="135"/>
      <c r="F119" s="135"/>
      <c r="G119" s="135"/>
      <c r="H119" s="135"/>
      <c r="I119" s="135"/>
      <c r="J119" s="135"/>
      <c r="K119" s="135"/>
      <c r="L119" s="135"/>
      <c r="M119" s="135"/>
      <c r="N119" s="136"/>
      <c r="O119">
        <f t="shared" si="494"/>
        <v>0</v>
      </c>
    </row>
    <row r="120" spans="1:15" x14ac:dyDescent="0.35">
      <c r="A120" s="158">
        <v>41</v>
      </c>
      <c r="B120" s="133" t="s">
        <v>156</v>
      </c>
      <c r="C120" s="133"/>
      <c r="D120" s="133"/>
      <c r="E120" s="133"/>
      <c r="F120" s="133"/>
      <c r="G120" s="133"/>
      <c r="H120" s="133"/>
      <c r="I120" s="133"/>
      <c r="J120" s="133"/>
      <c r="K120" s="133"/>
      <c r="L120" s="133"/>
      <c r="M120" s="133"/>
      <c r="N120" s="134"/>
    </row>
    <row r="121" spans="1:15" x14ac:dyDescent="0.35">
      <c r="A121" s="159"/>
      <c r="B121" s="130" t="s">
        <v>157</v>
      </c>
      <c r="C121" s="130">
        <f t="shared" ref="C121" si="495">MAX(D120-C120,0)</f>
        <v>0</v>
      </c>
      <c r="D121" s="130">
        <f t="shared" ref="D121" si="496">MAX(E120-D120,0)</f>
        <v>0</v>
      </c>
      <c r="E121" s="130">
        <f t="shared" ref="E121" si="497">MAX(F120-E120,0)</f>
        <v>0</v>
      </c>
      <c r="F121" s="130">
        <f t="shared" ref="F121" si="498">MAX(G120-F120,0)</f>
        <v>0</v>
      </c>
      <c r="G121" s="130">
        <f t="shared" ref="G121" si="499">MAX(H120-G120,0)</f>
        <v>0</v>
      </c>
      <c r="H121" s="130">
        <f t="shared" ref="H121" si="500">MAX(I120-H120,0)</f>
        <v>0</v>
      </c>
      <c r="I121" s="130">
        <f t="shared" ref="I121" si="501">MAX(J120-I120,0)</f>
        <v>0</v>
      </c>
      <c r="J121" s="130">
        <f t="shared" ref="J121" si="502">MAX(K120-J120,0)</f>
        <v>0</v>
      </c>
      <c r="K121" s="130">
        <f t="shared" ref="K121" si="503">MAX(L120-K120,0)</f>
        <v>0</v>
      </c>
      <c r="L121" s="130">
        <f t="shared" ref="L121" si="504">MAX(M120-L120,0)</f>
        <v>0</v>
      </c>
      <c r="M121" s="130">
        <f t="shared" ref="M121" si="505">MAX(N120-M120,0)</f>
        <v>0</v>
      </c>
      <c r="N121" s="130">
        <f t="shared" ref="N121" si="506">MAX(O120-N120,0)</f>
        <v>0</v>
      </c>
      <c r="O121" s="137">
        <f t="shared" ref="O121:O122" si="507">SUM(C121:N121)</f>
        <v>0</v>
      </c>
    </row>
    <row r="122" spans="1:15" ht="15" thickBot="1" x14ac:dyDescent="0.4">
      <c r="A122" s="160"/>
      <c r="B122" s="135" t="s">
        <v>159</v>
      </c>
      <c r="C122" s="135"/>
      <c r="D122" s="135"/>
      <c r="E122" s="135"/>
      <c r="F122" s="135"/>
      <c r="G122" s="135"/>
      <c r="H122" s="135"/>
      <c r="I122" s="135"/>
      <c r="J122" s="135"/>
      <c r="K122" s="135"/>
      <c r="L122" s="135"/>
      <c r="M122" s="135"/>
      <c r="N122" s="136"/>
      <c r="O122">
        <f t="shared" si="507"/>
        <v>0</v>
      </c>
    </row>
    <row r="123" spans="1:15" x14ac:dyDescent="0.35">
      <c r="A123" s="158">
        <v>42</v>
      </c>
      <c r="B123" s="133" t="s">
        <v>156</v>
      </c>
      <c r="C123" s="133"/>
      <c r="D123" s="133"/>
      <c r="E123" s="133"/>
      <c r="F123" s="133"/>
      <c r="G123" s="133"/>
      <c r="H123" s="133"/>
      <c r="I123" s="133"/>
      <c r="J123" s="133"/>
      <c r="K123" s="133"/>
      <c r="L123" s="133"/>
      <c r="M123" s="133"/>
      <c r="N123" s="134"/>
    </row>
    <row r="124" spans="1:15" x14ac:dyDescent="0.35">
      <c r="A124" s="159"/>
      <c r="B124" s="130" t="s">
        <v>157</v>
      </c>
      <c r="C124" s="130">
        <f t="shared" ref="C124" si="508">MAX(D123-C123,0)</f>
        <v>0</v>
      </c>
      <c r="D124" s="130">
        <f t="shared" ref="D124" si="509">MAX(E123-D123,0)</f>
        <v>0</v>
      </c>
      <c r="E124" s="130">
        <f t="shared" ref="E124" si="510">MAX(F123-E123,0)</f>
        <v>0</v>
      </c>
      <c r="F124" s="130">
        <f t="shared" ref="F124" si="511">MAX(G123-F123,0)</f>
        <v>0</v>
      </c>
      <c r="G124" s="130">
        <f t="shared" ref="G124" si="512">MAX(H123-G123,0)</f>
        <v>0</v>
      </c>
      <c r="H124" s="130">
        <f t="shared" ref="H124" si="513">MAX(I123-H123,0)</f>
        <v>0</v>
      </c>
      <c r="I124" s="130">
        <f t="shared" ref="I124" si="514">MAX(J123-I123,0)</f>
        <v>0</v>
      </c>
      <c r="J124" s="130">
        <f t="shared" ref="J124" si="515">MAX(K123-J123,0)</f>
        <v>0</v>
      </c>
      <c r="K124" s="130">
        <f t="shared" ref="K124" si="516">MAX(L123-K123,0)</f>
        <v>0</v>
      </c>
      <c r="L124" s="130">
        <f t="shared" ref="L124" si="517">MAX(M123-L123,0)</f>
        <v>0</v>
      </c>
      <c r="M124" s="130">
        <f t="shared" ref="M124" si="518">MAX(N123-M123,0)</f>
        <v>0</v>
      </c>
      <c r="N124" s="130">
        <f t="shared" ref="N124" si="519">MAX(O123-N123,0)</f>
        <v>0</v>
      </c>
      <c r="O124" s="137">
        <f t="shared" ref="O124:O125" si="520">SUM(C124:N124)</f>
        <v>0</v>
      </c>
    </row>
    <row r="125" spans="1:15" ht="15" thickBot="1" x14ac:dyDescent="0.4">
      <c r="A125" s="160"/>
      <c r="B125" s="135" t="s">
        <v>159</v>
      </c>
      <c r="C125" s="135"/>
      <c r="D125" s="135"/>
      <c r="E125" s="135"/>
      <c r="F125" s="135"/>
      <c r="G125" s="135"/>
      <c r="H125" s="135"/>
      <c r="I125" s="135"/>
      <c r="J125" s="135"/>
      <c r="K125" s="135"/>
      <c r="L125" s="135"/>
      <c r="M125" s="135"/>
      <c r="N125" s="136"/>
      <c r="O125">
        <f t="shared" si="520"/>
        <v>0</v>
      </c>
    </row>
    <row r="126" spans="1:15" x14ac:dyDescent="0.35">
      <c r="A126" s="158">
        <v>43</v>
      </c>
      <c r="B126" s="133" t="s">
        <v>156</v>
      </c>
      <c r="C126" s="133"/>
      <c r="D126" s="133"/>
      <c r="E126" s="133"/>
      <c r="F126" s="133"/>
      <c r="G126" s="133"/>
      <c r="H126" s="133"/>
      <c r="I126" s="133"/>
      <c r="J126" s="133"/>
      <c r="K126" s="133"/>
      <c r="L126" s="133"/>
      <c r="M126" s="133"/>
      <c r="N126" s="134"/>
    </row>
    <row r="127" spans="1:15" x14ac:dyDescent="0.35">
      <c r="A127" s="159"/>
      <c r="B127" s="130" t="s">
        <v>157</v>
      </c>
      <c r="C127" s="130">
        <f t="shared" ref="C127" si="521">MAX(D126-C126,0)</f>
        <v>0</v>
      </c>
      <c r="D127" s="130">
        <f t="shared" ref="D127" si="522">MAX(E126-D126,0)</f>
        <v>0</v>
      </c>
      <c r="E127" s="130">
        <f t="shared" ref="E127" si="523">MAX(F126-E126,0)</f>
        <v>0</v>
      </c>
      <c r="F127" s="130">
        <f t="shared" ref="F127" si="524">MAX(G126-F126,0)</f>
        <v>0</v>
      </c>
      <c r="G127" s="130">
        <f t="shared" ref="G127" si="525">MAX(H126-G126,0)</f>
        <v>0</v>
      </c>
      <c r="H127" s="130">
        <f t="shared" ref="H127" si="526">MAX(I126-H126,0)</f>
        <v>0</v>
      </c>
      <c r="I127" s="130">
        <f t="shared" ref="I127" si="527">MAX(J126-I126,0)</f>
        <v>0</v>
      </c>
      <c r="J127" s="130">
        <f t="shared" ref="J127" si="528">MAX(K126-J126,0)</f>
        <v>0</v>
      </c>
      <c r="K127" s="130">
        <f t="shared" ref="K127" si="529">MAX(L126-K126,0)</f>
        <v>0</v>
      </c>
      <c r="L127" s="130">
        <f t="shared" ref="L127" si="530">MAX(M126-L126,0)</f>
        <v>0</v>
      </c>
      <c r="M127" s="130">
        <f t="shared" ref="M127" si="531">MAX(N126-M126,0)</f>
        <v>0</v>
      </c>
      <c r="N127" s="130">
        <f t="shared" ref="N127" si="532">MAX(O126-N126,0)</f>
        <v>0</v>
      </c>
      <c r="O127" s="137">
        <f t="shared" ref="O127:O128" si="533">SUM(C127:N127)</f>
        <v>0</v>
      </c>
    </row>
    <row r="128" spans="1:15" ht="15" thickBot="1" x14ac:dyDescent="0.4">
      <c r="A128" s="160"/>
      <c r="B128" s="135" t="s">
        <v>159</v>
      </c>
      <c r="C128" s="135"/>
      <c r="D128" s="135"/>
      <c r="E128" s="135"/>
      <c r="F128" s="135"/>
      <c r="G128" s="135"/>
      <c r="H128" s="135"/>
      <c r="I128" s="135"/>
      <c r="J128" s="135"/>
      <c r="K128" s="135"/>
      <c r="L128" s="135"/>
      <c r="M128" s="135"/>
      <c r="N128" s="136"/>
      <c r="O128">
        <f t="shared" si="533"/>
        <v>0</v>
      </c>
    </row>
  </sheetData>
  <mergeCells count="44">
    <mergeCell ref="A2:B2"/>
    <mergeCell ref="A24:A26"/>
    <mergeCell ref="A27:A29"/>
    <mergeCell ref="A30:A32"/>
    <mergeCell ref="A33:A35"/>
    <mergeCell ref="A12:A14"/>
    <mergeCell ref="A15:A17"/>
    <mergeCell ref="A18:A20"/>
    <mergeCell ref="A21:A23"/>
    <mergeCell ref="A48:A50"/>
    <mergeCell ref="A51:A53"/>
    <mergeCell ref="A54:A56"/>
    <mergeCell ref="A57:A59"/>
    <mergeCell ref="A36:A38"/>
    <mergeCell ref="A39:A41"/>
    <mergeCell ref="A42:A44"/>
    <mergeCell ref="A45:A47"/>
    <mergeCell ref="A81:A83"/>
    <mergeCell ref="A60:A62"/>
    <mergeCell ref="A63:A65"/>
    <mergeCell ref="A66:A68"/>
    <mergeCell ref="A69:A71"/>
    <mergeCell ref="A123:A125"/>
    <mergeCell ref="A126:A128"/>
    <mergeCell ref="A108:A110"/>
    <mergeCell ref="A111:A113"/>
    <mergeCell ref="A114:A116"/>
    <mergeCell ref="A117:A119"/>
    <mergeCell ref="C1:N1"/>
    <mergeCell ref="A3:A5"/>
    <mergeCell ref="A6:A8"/>
    <mergeCell ref="A9:A11"/>
    <mergeCell ref="A120:A122"/>
    <mergeCell ref="A96:A98"/>
    <mergeCell ref="A99:A101"/>
    <mergeCell ref="A102:A104"/>
    <mergeCell ref="A105:A107"/>
    <mergeCell ref="A84:A86"/>
    <mergeCell ref="A87:A89"/>
    <mergeCell ref="A90:A92"/>
    <mergeCell ref="A93:A95"/>
    <mergeCell ref="A72:A74"/>
    <mergeCell ref="A75:A77"/>
    <mergeCell ref="A78:A80"/>
  </mergeCells>
  <phoneticPr fontId="6" type="noConversion"/>
  <conditionalFormatting sqref="C4:N4 C7:N7 C10:N10 C13:N13 C16:N16 C19:N19 C22:N22 C25:N25 C28:N28 C31:N31 C34:N34 C37:N37 C40:N40 C43:N43 C46:N46 C49:N49 C52:N52 C55:N55 C58:N58 C61:N61 C64:N64 C67:N67 C70:N70 C73:N73 C76:N76 C79:N79 C82:N82 C85:N85 C88:N88 C91:N91 C94:N94 C97:N97 C100:N100 C103:N103 C106:N106 C109:N109 C112:N112 C115:N115 C118:N118 C121:N121 C124:N124 C127:N127">
    <cfRule type="cellIs" priority="4" operator="greaterThan">
      <formula>0</formula>
    </cfRule>
    <cfRule type="cellIs" priority="5" operator="greaterThan">
      <formula>0</formula>
    </cfRule>
  </conditionalFormatting>
  <conditionalFormatting sqref="O5 O8 O11 O14 O17 O20 O23 O26 O29 O32 O35 O38 O41 O44 O47 O50 O53 O56 O59 O62 O65 O68 O71 O74 O77 O80 O83 O86 O89 O92 O95 O98 O101 O104 O107 O110 O113 O116 O119 O122 O125 O128">
    <cfRule type="cellIs" dxfId="2" priority="1" operator="equal">
      <formula>$O$4</formula>
    </cfRule>
    <cfRule type="cellIs" dxfId="1" priority="2" operator="greaterThan">
      <formula>$O$4</formula>
    </cfRule>
    <cfRule type="cellIs" dxfId="0" priority="3" operator="lessThan">
      <formula>$O$4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Комментарии</vt:lpstr>
      <vt:lpstr>Расходы нал</vt:lpstr>
      <vt:lpstr>Инвентаризация</vt:lpstr>
      <vt:lpstr>Замечания</vt:lpstr>
      <vt:lpstr>Рекомендации</vt:lpstr>
      <vt:lpstr>Приложение 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Golovach, Alexandr</dc:creator>
  <cp:lastModifiedBy>Golovach, Alexandr</cp:lastModifiedBy>
  <dcterms:created xsi:type="dcterms:W3CDTF">2015-06-05T18:19:34Z</dcterms:created>
  <dcterms:modified xsi:type="dcterms:W3CDTF">2022-07-07T16:51:14Z</dcterms:modified>
</cp:coreProperties>
</file>